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tali\Desktop\Invitalia\Aggiornamento Metodologia Analisi Progetti\"/>
    </mc:Choice>
  </mc:AlternateContent>
  <xr:revisionPtr revIDLastSave="0" documentId="13_ncr:1_{488B408E-94E1-48B6-9023-7FF513E33EA9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introduzione" sheetId="11" r:id="rId1"/>
    <sheet name="sommario" sheetId="10" r:id="rId2"/>
    <sheet name="deficit_calcolo" sheetId="8" r:id="rId3"/>
    <sheet name="ricavi" sheetId="2" r:id="rId4"/>
    <sheet name="costi" sheetId="3" r:id="rId5"/>
    <sheet name="capex" sheetId="4" r:id="rId6"/>
    <sheet name="ammortamenti" sheetId="5" r:id="rId7"/>
    <sheet name="capitale_circolante_netto" sheetId="6" r:id="rId8"/>
    <sheet name="wacc" sheetId="1" r:id="rId9"/>
    <sheet name="terminal_value" sheetId="9" r:id="rId10"/>
    <sheet name="tir_proporzionalità" sheetId="13" r:id="rId11"/>
  </sheets>
  <definedNames>
    <definedName name="_xlnm.Print_Area" localSheetId="6">ammortamenti!$A$1:$S$53</definedName>
    <definedName name="_xlnm.Print_Area" localSheetId="5">capex!$A$1:$R$35</definedName>
    <definedName name="_xlnm.Print_Area" localSheetId="7">capitale_circolante_netto!$A$1:$Q$13</definedName>
    <definedName name="_xlnm.Print_Area" localSheetId="4">costi!$A$1:$Q$30</definedName>
    <definedName name="_xlnm.Print_Area" localSheetId="2">deficit_calcolo!$A$1:$R$51</definedName>
    <definedName name="_xlnm.Print_Area" localSheetId="0">introduzione!$A$1:$K$24</definedName>
    <definedName name="_xlnm.Print_Area" localSheetId="3">ricavi!$A$1:$Q$29</definedName>
    <definedName name="_xlnm.Print_Area" localSheetId="9">terminal_value!$A$1:$G$29</definedName>
    <definedName name="_xlnm.Print_Area" localSheetId="10">tir_proporzionalità!$A$1:$Q$18</definedName>
    <definedName name="_xlnm.Print_Area" localSheetId="8">wacc!$A$1:$K$27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0" i="8"/>
  <c r="E20" i="8"/>
  <c r="F20" i="8"/>
  <c r="G20" i="8"/>
  <c r="I20" i="8"/>
  <c r="J20" i="8"/>
  <c r="K20" i="8"/>
  <c r="L20" i="8"/>
  <c r="M20" i="8"/>
  <c r="N20" i="8"/>
  <c r="O20" i="8"/>
  <c r="P20" i="8"/>
  <c r="Q20" i="8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4" i="2"/>
  <c r="C25" i="2"/>
  <c r="C26" i="2"/>
  <c r="C27" i="2"/>
  <c r="C28" i="2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P23" i="8"/>
  <c r="P24" i="8"/>
  <c r="P25" i="8"/>
  <c r="P31" i="8"/>
  <c r="P32" i="8"/>
  <c r="L7" i="5"/>
  <c r="S37" i="5"/>
  <c r="S29" i="5"/>
  <c r="B37" i="5"/>
  <c r="B29" i="5"/>
  <c r="M7" i="5"/>
  <c r="N7" i="5"/>
  <c r="O7" i="5"/>
  <c r="P7" i="5"/>
  <c r="Q7" i="5"/>
  <c r="J8" i="5"/>
  <c r="K8" i="5"/>
  <c r="L8" i="5"/>
  <c r="M8" i="5"/>
  <c r="N8" i="5"/>
  <c r="O8" i="5"/>
  <c r="P8" i="5"/>
  <c r="Q8" i="5"/>
  <c r="L35" i="4"/>
  <c r="M35" i="4"/>
  <c r="N35" i="4"/>
  <c r="O35" i="4"/>
  <c r="P35" i="4"/>
  <c r="P42" i="8" s="1"/>
  <c r="Q35" i="4"/>
  <c r="R29" i="4"/>
  <c r="R28" i="4"/>
  <c r="R27" i="4"/>
  <c r="R26" i="4"/>
  <c r="Q25" i="4"/>
  <c r="P25" i="4"/>
  <c r="O25" i="4"/>
  <c r="N25" i="4"/>
  <c r="M25" i="4"/>
  <c r="L25" i="4"/>
  <c r="K25" i="4"/>
  <c r="J25" i="4"/>
  <c r="I25" i="4"/>
  <c r="I8" i="5" s="1"/>
  <c r="H25" i="4"/>
  <c r="H8" i="5" s="1"/>
  <c r="G25" i="4"/>
  <c r="G8" i="5" s="1"/>
  <c r="F25" i="4"/>
  <c r="F8" i="5" s="1"/>
  <c r="E25" i="4"/>
  <c r="E8" i="5" s="1"/>
  <c r="D25" i="4"/>
  <c r="D8" i="5" s="1"/>
  <c r="C25" i="4"/>
  <c r="C8" i="5" s="1"/>
  <c r="R24" i="4"/>
  <c r="R23" i="4"/>
  <c r="R22" i="4"/>
  <c r="R21" i="4"/>
  <c r="Q20" i="4"/>
  <c r="P20" i="4"/>
  <c r="O20" i="4"/>
  <c r="N20" i="4"/>
  <c r="M20" i="4"/>
  <c r="L20" i="4"/>
  <c r="K20" i="4"/>
  <c r="K7" i="5" s="1"/>
  <c r="J20" i="4"/>
  <c r="J7" i="5" s="1"/>
  <c r="I20" i="4"/>
  <c r="I7" i="5" s="1"/>
  <c r="H20" i="4"/>
  <c r="H7" i="5" s="1"/>
  <c r="G20" i="4"/>
  <c r="F20" i="4"/>
  <c r="F7" i="5" s="1"/>
  <c r="E20" i="4"/>
  <c r="E7" i="5" s="1"/>
  <c r="D20" i="4"/>
  <c r="D7" i="5" s="1"/>
  <c r="C20" i="4"/>
  <c r="C7" i="5" s="1"/>
  <c r="C16" i="13"/>
  <c r="R34" i="4"/>
  <c r="R33" i="4"/>
  <c r="R32" i="4"/>
  <c r="R31" i="4"/>
  <c r="R19" i="4"/>
  <c r="R18" i="4"/>
  <c r="R17" i="4"/>
  <c r="R16" i="4"/>
  <c r="R14" i="4"/>
  <c r="R13" i="4"/>
  <c r="R12" i="4"/>
  <c r="R11" i="4"/>
  <c r="R9" i="4"/>
  <c r="R8" i="4"/>
  <c r="R7" i="4"/>
  <c r="R6" i="4"/>
  <c r="P26" i="8" l="1"/>
  <c r="R25" i="4"/>
  <c r="G35" i="4"/>
  <c r="R8" i="5"/>
  <c r="E35" i="4"/>
  <c r="K35" i="4"/>
  <c r="J35" i="4"/>
  <c r="I35" i="4"/>
  <c r="H35" i="4"/>
  <c r="D35" i="4"/>
  <c r="F35" i="4"/>
  <c r="G7" i="5"/>
  <c r="R7" i="5" s="1"/>
  <c r="R20" i="4"/>
  <c r="C8" i="10"/>
  <c r="X21" i="9"/>
  <c r="X20" i="9"/>
  <c r="E17" i="9" s="1"/>
  <c r="D22" i="1"/>
  <c r="C16" i="8"/>
  <c r="P28" i="8" l="1"/>
  <c r="C4" i="5"/>
  <c r="C12" i="5"/>
  <c r="C22" i="2"/>
  <c r="C4" i="4"/>
  <c r="C6" i="13"/>
  <c r="C4" i="2"/>
  <c r="C4" i="6"/>
  <c r="C22" i="3"/>
  <c r="C13" i="2"/>
  <c r="C4" i="3"/>
  <c r="C38" i="5" l="1"/>
  <c r="C30" i="5"/>
  <c r="D24" i="1"/>
  <c r="D25" i="1" s="1"/>
  <c r="D27" i="1" s="1"/>
  <c r="C9" i="10" s="1"/>
  <c r="D26" i="1"/>
  <c r="D23" i="1"/>
  <c r="C7" i="8" l="1"/>
  <c r="F13" i="6"/>
  <c r="D13" i="6"/>
  <c r="C5" i="4"/>
  <c r="C35" i="4" s="1"/>
  <c r="B9" i="5" l="1"/>
  <c r="B45" i="5" s="1"/>
  <c r="B6" i="5"/>
  <c r="B21" i="5" s="1"/>
  <c r="C5" i="5"/>
  <c r="B5" i="5"/>
  <c r="B13" i="5" s="1"/>
  <c r="F44" i="8"/>
  <c r="C44" i="8"/>
  <c r="D16" i="8"/>
  <c r="D10" i="8"/>
  <c r="E10" i="8" s="1"/>
  <c r="P13" i="6"/>
  <c r="P44" i="8" s="1"/>
  <c r="O13" i="6"/>
  <c r="O44" i="8" s="1"/>
  <c r="M13" i="6"/>
  <c r="M44" i="8" s="1"/>
  <c r="I13" i="6"/>
  <c r="I44" i="8" s="1"/>
  <c r="G13" i="6"/>
  <c r="G44" i="8" s="1"/>
  <c r="Q13" i="6"/>
  <c r="Q44" i="8" s="1"/>
  <c r="N13" i="6"/>
  <c r="N44" i="8" s="1"/>
  <c r="L13" i="6"/>
  <c r="L44" i="8" s="1"/>
  <c r="K13" i="6"/>
  <c r="K44" i="8" s="1"/>
  <c r="J13" i="6"/>
  <c r="J44" i="8" s="1"/>
  <c r="H13" i="6"/>
  <c r="H44" i="8" s="1"/>
  <c r="E13" i="6"/>
  <c r="E44" i="8" s="1"/>
  <c r="S45" i="5"/>
  <c r="S21" i="5"/>
  <c r="S13" i="5"/>
  <c r="Q30" i="4"/>
  <c r="Q9" i="5" s="1"/>
  <c r="P30" i="4"/>
  <c r="P9" i="5" s="1"/>
  <c r="O30" i="4"/>
  <c r="O9" i="5" s="1"/>
  <c r="N30" i="4"/>
  <c r="M30" i="4"/>
  <c r="M9" i="5" s="1"/>
  <c r="L30" i="4"/>
  <c r="L9" i="5" s="1"/>
  <c r="K30" i="4"/>
  <c r="K9" i="5" s="1"/>
  <c r="J30" i="4"/>
  <c r="J9" i="5" s="1"/>
  <c r="I30" i="4"/>
  <c r="I9" i="5" s="1"/>
  <c r="H30" i="4"/>
  <c r="H9" i="5" s="1"/>
  <c r="G30" i="4"/>
  <c r="G9" i="5" s="1"/>
  <c r="F30" i="4"/>
  <c r="F9" i="5" s="1"/>
  <c r="E30" i="4"/>
  <c r="E9" i="5" s="1"/>
  <c r="D30" i="4"/>
  <c r="D9" i="5" s="1"/>
  <c r="C30" i="4"/>
  <c r="Q15" i="4"/>
  <c r="Q6" i="5" s="1"/>
  <c r="P15" i="4"/>
  <c r="P6" i="5" s="1"/>
  <c r="O15" i="4"/>
  <c r="O6" i="5" s="1"/>
  <c r="N15" i="4"/>
  <c r="N6" i="5" s="1"/>
  <c r="M15" i="4"/>
  <c r="M6" i="5" s="1"/>
  <c r="L15" i="4"/>
  <c r="L6" i="5" s="1"/>
  <c r="K15" i="4"/>
  <c r="K6" i="5" s="1"/>
  <c r="J15" i="4"/>
  <c r="J6" i="5" s="1"/>
  <c r="I15" i="4"/>
  <c r="I6" i="5" s="1"/>
  <c r="H15" i="4"/>
  <c r="H6" i="5" s="1"/>
  <c r="G15" i="4"/>
  <c r="G6" i="5" s="1"/>
  <c r="F15" i="4"/>
  <c r="F6" i="5" s="1"/>
  <c r="E15" i="4"/>
  <c r="E6" i="5" s="1"/>
  <c r="D15" i="4"/>
  <c r="D6" i="5" s="1"/>
  <c r="C15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5" i="4"/>
  <c r="Q5" i="5" s="1"/>
  <c r="P5" i="4"/>
  <c r="P5" i="5" s="1"/>
  <c r="O5" i="4"/>
  <c r="O5" i="5" s="1"/>
  <c r="N5" i="4"/>
  <c r="N5" i="5" s="1"/>
  <c r="M5" i="4"/>
  <c r="L5" i="4"/>
  <c r="K5" i="4"/>
  <c r="J5" i="4"/>
  <c r="I5" i="4"/>
  <c r="H5" i="4"/>
  <c r="G5" i="4"/>
  <c r="F5" i="4"/>
  <c r="F5" i="5" s="1"/>
  <c r="E5" i="4"/>
  <c r="E5" i="5" s="1"/>
  <c r="D5" i="4"/>
  <c r="E26" i="3"/>
  <c r="E32" i="8" s="1"/>
  <c r="D26" i="3"/>
  <c r="D32" i="8" s="1"/>
  <c r="C26" i="3"/>
  <c r="C32" i="8" s="1"/>
  <c r="D23" i="3"/>
  <c r="C23" i="3"/>
  <c r="D15" i="3"/>
  <c r="D25" i="8" s="1"/>
  <c r="C15" i="3"/>
  <c r="C25" i="8" s="1"/>
  <c r="D10" i="3"/>
  <c r="D24" i="8" s="1"/>
  <c r="C10" i="3"/>
  <c r="C24" i="8" s="1"/>
  <c r="D20" i="2"/>
  <c r="C20" i="2"/>
  <c r="D11" i="2"/>
  <c r="C11" i="2"/>
  <c r="R5" i="4" l="1"/>
  <c r="R15" i="4"/>
  <c r="C9" i="5"/>
  <c r="R30" i="4"/>
  <c r="R10" i="4"/>
  <c r="E16" i="8"/>
  <c r="D6" i="13"/>
  <c r="D12" i="5"/>
  <c r="D4" i="3"/>
  <c r="D22" i="3"/>
  <c r="D4" i="6"/>
  <c r="D4" i="2"/>
  <c r="D4" i="4"/>
  <c r="D22" i="2"/>
  <c r="D4" i="5"/>
  <c r="D13" i="2"/>
  <c r="C6" i="5"/>
  <c r="R6" i="5" s="1"/>
  <c r="D30" i="3"/>
  <c r="N42" i="8"/>
  <c r="I42" i="8"/>
  <c r="N9" i="5"/>
  <c r="R9" i="5" s="1"/>
  <c r="Q10" i="5"/>
  <c r="E42" i="8"/>
  <c r="O42" i="8"/>
  <c r="M42" i="8"/>
  <c r="L42" i="8"/>
  <c r="D42" i="8"/>
  <c r="Q42" i="8"/>
  <c r="C30" i="3"/>
  <c r="C31" i="8"/>
  <c r="D31" i="8"/>
  <c r="O10" i="5"/>
  <c r="E10" i="5"/>
  <c r="F10" i="5"/>
  <c r="F42" i="8"/>
  <c r="G42" i="8"/>
  <c r="H42" i="8"/>
  <c r="J42" i="8"/>
  <c r="K42" i="8"/>
  <c r="G5" i="5"/>
  <c r="G10" i="5" s="1"/>
  <c r="H5" i="5"/>
  <c r="H10" i="5" s="1"/>
  <c r="I5" i="5"/>
  <c r="I10" i="5" s="1"/>
  <c r="J5" i="5"/>
  <c r="J10" i="5" s="1"/>
  <c r="K5" i="5"/>
  <c r="K10" i="5" s="1"/>
  <c r="L5" i="5"/>
  <c r="L10" i="5" s="1"/>
  <c r="M5" i="5"/>
  <c r="M10" i="5" s="1"/>
  <c r="D5" i="5"/>
  <c r="D10" i="5" s="1"/>
  <c r="C14" i="5"/>
  <c r="C13" i="5" s="1"/>
  <c r="C22" i="5"/>
  <c r="C21" i="5" s="1"/>
  <c r="C46" i="5"/>
  <c r="C45" i="5" s="1"/>
  <c r="E11" i="2"/>
  <c r="C29" i="2"/>
  <c r="C20" i="8" s="1"/>
  <c r="D29" i="2"/>
  <c r="F10" i="8"/>
  <c r="D44" i="8"/>
  <c r="P10" i="5"/>
  <c r="C10" i="5"/>
  <c r="E23" i="3"/>
  <c r="E10" i="3"/>
  <c r="E24" i="8" s="1"/>
  <c r="F10" i="3"/>
  <c r="F24" i="8" s="1"/>
  <c r="C5" i="3"/>
  <c r="D38" i="5" l="1"/>
  <c r="D39" i="5"/>
  <c r="D30" i="5"/>
  <c r="D31" i="5"/>
  <c r="C29" i="5"/>
  <c r="C37" i="5"/>
  <c r="N10" i="5"/>
  <c r="C42" i="8"/>
  <c r="R35" i="4"/>
  <c r="C5" i="8" s="1"/>
  <c r="D15" i="5"/>
  <c r="D47" i="5"/>
  <c r="D22" i="5"/>
  <c r="D14" i="5"/>
  <c r="D23" i="5"/>
  <c r="D46" i="5"/>
  <c r="F16" i="8"/>
  <c r="E6" i="13"/>
  <c r="E4" i="5"/>
  <c r="E12" i="5"/>
  <c r="E4" i="3"/>
  <c r="E22" i="3"/>
  <c r="E13" i="2"/>
  <c r="E22" i="2"/>
  <c r="E4" i="6"/>
  <c r="E4" i="2"/>
  <c r="E4" i="4"/>
  <c r="E30" i="3"/>
  <c r="E31" i="8"/>
  <c r="C20" i="3"/>
  <c r="C23" i="8"/>
  <c r="C26" i="8" s="1"/>
  <c r="C28" i="8" s="1"/>
  <c r="R5" i="5"/>
  <c r="R10" i="5" s="1"/>
  <c r="C53" i="5"/>
  <c r="C33" i="8" s="1"/>
  <c r="E24" i="9"/>
  <c r="C3" i="8"/>
  <c r="E20" i="2"/>
  <c r="G10" i="8"/>
  <c r="F26" i="3"/>
  <c r="F32" i="8" s="1"/>
  <c r="E15" i="3"/>
  <c r="E25" i="8" s="1"/>
  <c r="F5" i="3"/>
  <c r="F23" i="8" s="1"/>
  <c r="E5" i="3"/>
  <c r="G10" i="3"/>
  <c r="G24" i="8" s="1"/>
  <c r="D5" i="3"/>
  <c r="F23" i="3"/>
  <c r="G11" i="2"/>
  <c r="F11" i="2"/>
  <c r="E40" i="5" l="1"/>
  <c r="E39" i="5"/>
  <c r="E38" i="5"/>
  <c r="E31" i="5"/>
  <c r="E30" i="5"/>
  <c r="E32" i="5"/>
  <c r="D29" i="5"/>
  <c r="D37" i="5"/>
  <c r="E14" i="5"/>
  <c r="D13" i="5"/>
  <c r="D45" i="5"/>
  <c r="D21" i="5"/>
  <c r="E24" i="5"/>
  <c r="E23" i="5"/>
  <c r="E16" i="5"/>
  <c r="E22" i="5"/>
  <c r="E48" i="5"/>
  <c r="E47" i="5"/>
  <c r="E15" i="5"/>
  <c r="E46" i="5"/>
  <c r="G16" i="8"/>
  <c r="F6" i="13"/>
  <c r="F4" i="4"/>
  <c r="F22" i="2"/>
  <c r="F4" i="5"/>
  <c r="F12" i="5"/>
  <c r="F4" i="3"/>
  <c r="F4" i="2"/>
  <c r="F13" i="2"/>
  <c r="F22" i="3"/>
  <c r="F4" i="6"/>
  <c r="G47" i="8"/>
  <c r="F47" i="8"/>
  <c r="D47" i="8"/>
  <c r="E47" i="8"/>
  <c r="C47" i="8"/>
  <c r="F30" i="3"/>
  <c r="F31" i="8"/>
  <c r="E20" i="3"/>
  <c r="E23" i="8"/>
  <c r="E26" i="8" s="1"/>
  <c r="D20" i="3"/>
  <c r="D23" i="8"/>
  <c r="D26" i="8" s="1"/>
  <c r="D28" i="8" s="1"/>
  <c r="E29" i="2"/>
  <c r="F20" i="2"/>
  <c r="R11" i="5"/>
  <c r="C41" i="8"/>
  <c r="C34" i="8"/>
  <c r="C36" i="8" s="1"/>
  <c r="H10" i="8"/>
  <c r="H47" i="8" s="1"/>
  <c r="G5" i="3"/>
  <c r="G23" i="8" s="1"/>
  <c r="H10" i="3"/>
  <c r="H24" i="8" s="1"/>
  <c r="F15" i="3"/>
  <c r="G23" i="3"/>
  <c r="G31" i="8" s="1"/>
  <c r="G26" i="3"/>
  <c r="G32" i="8" s="1"/>
  <c r="H11" i="2"/>
  <c r="E29" i="5" l="1"/>
  <c r="F41" i="5"/>
  <c r="F40" i="5"/>
  <c r="F39" i="5"/>
  <c r="F38" i="5"/>
  <c r="F31" i="5"/>
  <c r="F30" i="5"/>
  <c r="F33" i="5"/>
  <c r="F32" i="5"/>
  <c r="E37" i="5"/>
  <c r="F14" i="5"/>
  <c r="D53" i="5"/>
  <c r="D33" i="8" s="1"/>
  <c r="D34" i="8" s="1"/>
  <c r="D36" i="8" s="1"/>
  <c r="D43" i="8" s="1"/>
  <c r="E13" i="5"/>
  <c r="E21" i="5"/>
  <c r="F24" i="5"/>
  <c r="F16" i="5"/>
  <c r="F47" i="5"/>
  <c r="F46" i="5"/>
  <c r="F49" i="5"/>
  <c r="F23" i="5"/>
  <c r="F17" i="5"/>
  <c r="F22" i="5"/>
  <c r="F15" i="5"/>
  <c r="F25" i="5"/>
  <c r="E45" i="5"/>
  <c r="F48" i="5"/>
  <c r="H16" i="8"/>
  <c r="G13" i="2"/>
  <c r="G4" i="4"/>
  <c r="G6" i="13"/>
  <c r="G22" i="2"/>
  <c r="G4" i="5"/>
  <c r="G12" i="5"/>
  <c r="G22" i="3"/>
  <c r="G4" i="6"/>
  <c r="G4" i="2"/>
  <c r="G4" i="3"/>
  <c r="E28" i="8"/>
  <c r="F20" i="3"/>
  <c r="F25" i="8"/>
  <c r="F26" i="8" s="1"/>
  <c r="C37" i="8"/>
  <c r="C40" i="8"/>
  <c r="C43" i="8"/>
  <c r="I10" i="8"/>
  <c r="I10" i="3"/>
  <c r="I24" i="8" s="1"/>
  <c r="H26" i="3"/>
  <c r="H32" i="8" s="1"/>
  <c r="G15" i="3"/>
  <c r="G30" i="3"/>
  <c r="H5" i="3"/>
  <c r="H23" i="8" s="1"/>
  <c r="H23" i="3"/>
  <c r="G40" i="5" l="1"/>
  <c r="G42" i="5"/>
  <c r="G41" i="5"/>
  <c r="G39" i="5"/>
  <c r="G38" i="5"/>
  <c r="G32" i="5"/>
  <c r="G31" i="5"/>
  <c r="G33" i="5"/>
  <c r="G30" i="5"/>
  <c r="G34" i="5"/>
  <c r="F37" i="5"/>
  <c r="F29" i="5"/>
  <c r="G26" i="5"/>
  <c r="G25" i="5"/>
  <c r="G47" i="5"/>
  <c r="G18" i="5"/>
  <c r="G49" i="5"/>
  <c r="D41" i="8"/>
  <c r="E53" i="5"/>
  <c r="E33" i="8" s="1"/>
  <c r="E41" i="8" s="1"/>
  <c r="G23" i="5"/>
  <c r="G22" i="5"/>
  <c r="G17" i="5"/>
  <c r="G16" i="5"/>
  <c r="F13" i="5"/>
  <c r="F45" i="5"/>
  <c r="F21" i="5"/>
  <c r="G50" i="5"/>
  <c r="G15" i="5"/>
  <c r="G46" i="5"/>
  <c r="G14" i="5"/>
  <c r="G24" i="5"/>
  <c r="G48" i="5"/>
  <c r="I16" i="8"/>
  <c r="H4" i="6"/>
  <c r="H4" i="2"/>
  <c r="H22" i="2"/>
  <c r="H4" i="5"/>
  <c r="H13" i="2"/>
  <c r="H4" i="4"/>
  <c r="H6" i="13"/>
  <c r="H4" i="3"/>
  <c r="H22" i="3"/>
  <c r="H12" i="5"/>
  <c r="I47" i="8"/>
  <c r="H30" i="3"/>
  <c r="H31" i="8"/>
  <c r="D40" i="8"/>
  <c r="D37" i="8"/>
  <c r="G20" i="3"/>
  <c r="G25" i="8"/>
  <c r="G26" i="8" s="1"/>
  <c r="G20" i="2"/>
  <c r="F28" i="8"/>
  <c r="F29" i="2"/>
  <c r="C46" i="8"/>
  <c r="J10" i="8"/>
  <c r="I23" i="3"/>
  <c r="I31" i="8" s="1"/>
  <c r="J10" i="3"/>
  <c r="J24" i="8" s="1"/>
  <c r="H15" i="3"/>
  <c r="I26" i="3"/>
  <c r="I32" i="8" s="1"/>
  <c r="I5" i="3"/>
  <c r="I23" i="8" s="1"/>
  <c r="I11" i="2"/>
  <c r="C8" i="13" l="1"/>
  <c r="C11" i="13" s="1"/>
  <c r="H39" i="5"/>
  <c r="H38" i="5"/>
  <c r="H43" i="5"/>
  <c r="H42" i="5"/>
  <c r="H40" i="5"/>
  <c r="H41" i="5"/>
  <c r="H31" i="5"/>
  <c r="H30" i="5"/>
  <c r="H33" i="5"/>
  <c r="H32" i="5"/>
  <c r="H35" i="5"/>
  <c r="H34" i="5"/>
  <c r="G37" i="5"/>
  <c r="G29" i="5"/>
  <c r="H25" i="5"/>
  <c r="D46" i="8"/>
  <c r="D48" i="8" s="1"/>
  <c r="E34" i="8"/>
  <c r="E36" i="8" s="1"/>
  <c r="E40" i="8" s="1"/>
  <c r="G21" i="5"/>
  <c r="G13" i="5"/>
  <c r="F53" i="5"/>
  <c r="F33" i="8" s="1"/>
  <c r="F41" i="8" s="1"/>
  <c r="H48" i="5"/>
  <c r="H46" i="5"/>
  <c r="H22" i="5"/>
  <c r="H49" i="5"/>
  <c r="G45" i="5"/>
  <c r="H16" i="5"/>
  <c r="H50" i="5"/>
  <c r="H23" i="5"/>
  <c r="H14" i="5"/>
  <c r="H17" i="5"/>
  <c r="H19" i="5"/>
  <c r="H47" i="5"/>
  <c r="H26" i="5"/>
  <c r="H24" i="5"/>
  <c r="H27" i="5"/>
  <c r="H15" i="5"/>
  <c r="H18" i="5"/>
  <c r="H51" i="5"/>
  <c r="J16" i="8"/>
  <c r="I22" i="3"/>
  <c r="I4" i="4"/>
  <c r="I22" i="2"/>
  <c r="I4" i="6"/>
  <c r="I4" i="2"/>
  <c r="I13" i="2"/>
  <c r="I6" i="13"/>
  <c r="I4" i="5"/>
  <c r="I4" i="3"/>
  <c r="I12" i="5"/>
  <c r="J47" i="8"/>
  <c r="H20" i="3"/>
  <c r="H25" i="8"/>
  <c r="H26" i="8" s="1"/>
  <c r="G28" i="8"/>
  <c r="G29" i="2"/>
  <c r="H20" i="2"/>
  <c r="C48" i="8"/>
  <c r="K10" i="8"/>
  <c r="J5" i="3"/>
  <c r="J23" i="8" s="1"/>
  <c r="J23" i="3"/>
  <c r="I30" i="3"/>
  <c r="I15" i="3"/>
  <c r="J26" i="3"/>
  <c r="J32" i="8" s="1"/>
  <c r="K10" i="3"/>
  <c r="K24" i="8" s="1"/>
  <c r="J11" i="2"/>
  <c r="I43" i="5" l="1"/>
  <c r="I39" i="5"/>
  <c r="I38" i="5"/>
  <c r="I42" i="5"/>
  <c r="I40" i="5"/>
  <c r="I41" i="5"/>
  <c r="I30" i="5"/>
  <c r="I33" i="5"/>
  <c r="I44" i="5"/>
  <c r="I32" i="5"/>
  <c r="I36" i="5"/>
  <c r="I35" i="5"/>
  <c r="I31" i="5"/>
  <c r="I34" i="5"/>
  <c r="H37" i="5"/>
  <c r="H29" i="5"/>
  <c r="E43" i="8"/>
  <c r="E46" i="8" s="1"/>
  <c r="E8" i="13" s="1"/>
  <c r="E11" i="13" s="1"/>
  <c r="E37" i="8"/>
  <c r="D8" i="13"/>
  <c r="D11" i="13" s="1"/>
  <c r="F34" i="8"/>
  <c r="F36" i="8" s="1"/>
  <c r="F37" i="8" s="1"/>
  <c r="G53" i="5"/>
  <c r="G33" i="8" s="1"/>
  <c r="G41" i="8" s="1"/>
  <c r="I20" i="5"/>
  <c r="I48" i="5"/>
  <c r="I14" i="5"/>
  <c r="I28" i="5"/>
  <c r="I46" i="5"/>
  <c r="I18" i="5"/>
  <c r="I51" i="5"/>
  <c r="I16" i="5"/>
  <c r="I26" i="5"/>
  <c r="I47" i="5"/>
  <c r="I27" i="5"/>
  <c r="I17" i="5"/>
  <c r="I50" i="5"/>
  <c r="I19" i="5"/>
  <c r="I22" i="5"/>
  <c r="I49" i="5"/>
  <c r="H21" i="5"/>
  <c r="H13" i="5"/>
  <c r="H45" i="5"/>
  <c r="I52" i="5"/>
  <c r="I15" i="5"/>
  <c r="I25" i="5"/>
  <c r="I24" i="5"/>
  <c r="I23" i="5"/>
  <c r="K16" i="8"/>
  <c r="J4" i="3"/>
  <c r="J22" i="3"/>
  <c r="J4" i="6"/>
  <c r="J4" i="2"/>
  <c r="J6" i="13"/>
  <c r="J4" i="4"/>
  <c r="J22" i="2"/>
  <c r="J13" i="2"/>
  <c r="J4" i="5"/>
  <c r="J12" i="5"/>
  <c r="K47" i="8"/>
  <c r="J30" i="3"/>
  <c r="J31" i="8"/>
  <c r="I20" i="3"/>
  <c r="I25" i="8"/>
  <c r="I26" i="8" s="1"/>
  <c r="H29" i="2"/>
  <c r="H20" i="8" s="1"/>
  <c r="H28" i="8" s="1"/>
  <c r="I20" i="2"/>
  <c r="L10" i="8"/>
  <c r="L10" i="3"/>
  <c r="L24" i="8" s="1"/>
  <c r="K23" i="3"/>
  <c r="K5" i="3"/>
  <c r="K23" i="8" s="1"/>
  <c r="K26" i="3"/>
  <c r="K32" i="8" s="1"/>
  <c r="J15" i="3"/>
  <c r="J25" i="8" s="1"/>
  <c r="J26" i="8" s="1"/>
  <c r="K11" i="2"/>
  <c r="L11" i="2"/>
  <c r="J41" i="5" l="1"/>
  <c r="J30" i="5"/>
  <c r="J43" i="5"/>
  <c r="J39" i="5"/>
  <c r="J38" i="5"/>
  <c r="J42" i="5"/>
  <c r="J40" i="5"/>
  <c r="J44" i="5"/>
  <c r="J36" i="5"/>
  <c r="J31" i="5"/>
  <c r="J33" i="5"/>
  <c r="J35" i="5"/>
  <c r="J32" i="5"/>
  <c r="J34" i="5"/>
  <c r="I37" i="5"/>
  <c r="I29" i="5"/>
  <c r="J26" i="5"/>
  <c r="F43" i="8"/>
  <c r="F40" i="8"/>
  <c r="G34" i="8"/>
  <c r="G36" i="8" s="1"/>
  <c r="G43" i="8" s="1"/>
  <c r="I13" i="5"/>
  <c r="I45" i="5"/>
  <c r="J46" i="5"/>
  <c r="J50" i="5"/>
  <c r="J48" i="5"/>
  <c r="J23" i="5"/>
  <c r="J51" i="5"/>
  <c r="J15" i="5"/>
  <c r="J47" i="5"/>
  <c r="J52" i="5"/>
  <c r="J49" i="5"/>
  <c r="J24" i="5"/>
  <c r="J27" i="5"/>
  <c r="H53" i="5"/>
  <c r="H33" i="8" s="1"/>
  <c r="H41" i="8" s="1"/>
  <c r="J18" i="5"/>
  <c r="J22" i="5"/>
  <c r="I21" i="5"/>
  <c r="J25" i="5"/>
  <c r="J20" i="5"/>
  <c r="J19" i="5"/>
  <c r="J17" i="5"/>
  <c r="J14" i="5"/>
  <c r="J28" i="5"/>
  <c r="J16" i="5"/>
  <c r="L16" i="8"/>
  <c r="K12" i="5"/>
  <c r="K4" i="3"/>
  <c r="K22" i="3"/>
  <c r="K4" i="6"/>
  <c r="K4" i="2"/>
  <c r="K13" i="2"/>
  <c r="K6" i="13"/>
  <c r="K4" i="4"/>
  <c r="K22" i="2"/>
  <c r="K4" i="5"/>
  <c r="L47" i="8"/>
  <c r="J20" i="3"/>
  <c r="E48" i="8"/>
  <c r="K30" i="3"/>
  <c r="K31" i="8"/>
  <c r="I28" i="8"/>
  <c r="I29" i="2"/>
  <c r="J20" i="2"/>
  <c r="M10" i="8"/>
  <c r="K15" i="3"/>
  <c r="K25" i="8" s="1"/>
  <c r="K26" i="8" s="1"/>
  <c r="L23" i="3"/>
  <c r="L31" i="8" s="1"/>
  <c r="M10" i="3"/>
  <c r="M24" i="8" s="1"/>
  <c r="L26" i="3"/>
  <c r="L32" i="8" s="1"/>
  <c r="L5" i="3"/>
  <c r="L23" i="8" s="1"/>
  <c r="K31" i="5" l="1"/>
  <c r="K41" i="5"/>
  <c r="K30" i="5"/>
  <c r="K43" i="5"/>
  <c r="K39" i="5"/>
  <c r="K38" i="5"/>
  <c r="K33" i="5"/>
  <c r="K42" i="5"/>
  <c r="K40" i="5"/>
  <c r="K35" i="5"/>
  <c r="K32" i="5"/>
  <c r="K44" i="5"/>
  <c r="K36" i="5"/>
  <c r="K34" i="5"/>
  <c r="F46" i="8"/>
  <c r="F8" i="13" s="1"/>
  <c r="F11" i="13" s="1"/>
  <c r="J37" i="5"/>
  <c r="K48" i="5"/>
  <c r="J29" i="5"/>
  <c r="G40" i="8"/>
  <c r="G46" i="8" s="1"/>
  <c r="G8" i="13" s="1"/>
  <c r="G11" i="13" s="1"/>
  <c r="G37" i="8"/>
  <c r="H34" i="8"/>
  <c r="H36" i="8" s="1"/>
  <c r="H40" i="8" s="1"/>
  <c r="I53" i="5"/>
  <c r="I33" i="8" s="1"/>
  <c r="I41" i="8" s="1"/>
  <c r="J45" i="5"/>
  <c r="J21" i="5"/>
  <c r="K28" i="5"/>
  <c r="K24" i="5"/>
  <c r="K50" i="5"/>
  <c r="K22" i="5"/>
  <c r="K14" i="5"/>
  <c r="K52" i="5"/>
  <c r="K20" i="5"/>
  <c r="K19" i="5"/>
  <c r="K18" i="5"/>
  <c r="K51" i="5"/>
  <c r="K27" i="5"/>
  <c r="K47" i="5"/>
  <c r="K15" i="5"/>
  <c r="K23" i="5"/>
  <c r="K25" i="5"/>
  <c r="K49" i="5"/>
  <c r="K16" i="5"/>
  <c r="K26" i="5"/>
  <c r="K46" i="5"/>
  <c r="K17" i="5"/>
  <c r="J13" i="5"/>
  <c r="M16" i="8"/>
  <c r="M6" i="13" s="1"/>
  <c r="L12" i="5"/>
  <c r="L4" i="3"/>
  <c r="L22" i="3"/>
  <c r="L4" i="6"/>
  <c r="L4" i="2"/>
  <c r="L4" i="4"/>
  <c r="L22" i="2"/>
  <c r="L13" i="2"/>
  <c r="L6" i="13"/>
  <c r="L4" i="5"/>
  <c r="M47" i="8"/>
  <c r="K20" i="3"/>
  <c r="J28" i="8"/>
  <c r="J29" i="2"/>
  <c r="K20" i="2"/>
  <c r="M11" i="2"/>
  <c r="N10" i="8"/>
  <c r="M26" i="3"/>
  <c r="M32" i="8" s="1"/>
  <c r="M23" i="3"/>
  <c r="M5" i="3"/>
  <c r="M23" i="8" s="1"/>
  <c r="L30" i="3"/>
  <c r="N10" i="3"/>
  <c r="N24" i="8" s="1"/>
  <c r="L15" i="3"/>
  <c r="L25" i="8" s="1"/>
  <c r="L26" i="8" s="1"/>
  <c r="N11" i="2"/>
  <c r="L32" i="5" l="1"/>
  <c r="L31" i="5"/>
  <c r="L41" i="5"/>
  <c r="L30" i="5"/>
  <c r="L43" i="5"/>
  <c r="L39" i="5"/>
  <c r="L38" i="5"/>
  <c r="L42" i="5"/>
  <c r="L40" i="5"/>
  <c r="L33" i="5"/>
  <c r="L35" i="5"/>
  <c r="L44" i="5"/>
  <c r="L36" i="5"/>
  <c r="L34" i="5"/>
  <c r="F48" i="8"/>
  <c r="K37" i="5"/>
  <c r="K29" i="5"/>
  <c r="H43" i="8"/>
  <c r="H46" i="8" s="1"/>
  <c r="H8" i="13" s="1"/>
  <c r="H11" i="13" s="1"/>
  <c r="H37" i="8"/>
  <c r="I34" i="8"/>
  <c r="I36" i="8" s="1"/>
  <c r="I43" i="8" s="1"/>
  <c r="L17" i="5"/>
  <c r="L19" i="5"/>
  <c r="L47" i="5"/>
  <c r="L51" i="5"/>
  <c r="L25" i="5"/>
  <c r="L27" i="5"/>
  <c r="J53" i="5"/>
  <c r="J33" i="8" s="1"/>
  <c r="L28" i="5"/>
  <c r="L22" i="5"/>
  <c r="L46" i="5"/>
  <c r="L50" i="5"/>
  <c r="L15" i="5"/>
  <c r="L26" i="5"/>
  <c r="L20" i="5"/>
  <c r="L52" i="5"/>
  <c r="L18" i="5"/>
  <c r="L16" i="5"/>
  <c r="K21" i="5"/>
  <c r="K13" i="5"/>
  <c r="K45" i="5"/>
  <c r="L49" i="5"/>
  <c r="L48" i="5"/>
  <c r="L14" i="5"/>
  <c r="L24" i="5"/>
  <c r="L23" i="5"/>
  <c r="N16" i="8"/>
  <c r="N6" i="13" s="1"/>
  <c r="M4" i="5"/>
  <c r="M4" i="3"/>
  <c r="M12" i="5"/>
  <c r="M22" i="3"/>
  <c r="M13" i="2"/>
  <c r="M22" i="2"/>
  <c r="M4" i="6"/>
  <c r="M4" i="2"/>
  <c r="M4" i="4"/>
  <c r="N47" i="8"/>
  <c r="G48" i="8"/>
  <c r="M30" i="3"/>
  <c r="M31" i="8"/>
  <c r="L20" i="3"/>
  <c r="K28" i="8"/>
  <c r="K29" i="2"/>
  <c r="L20" i="2"/>
  <c r="O10" i="8"/>
  <c r="P10" i="8" s="1"/>
  <c r="P47" i="8" s="1"/>
  <c r="N5" i="3"/>
  <c r="N23" i="8" s="1"/>
  <c r="N23" i="3"/>
  <c r="N31" i="8" s="1"/>
  <c r="O10" i="3"/>
  <c r="O24" i="8" s="1"/>
  <c r="M15" i="3"/>
  <c r="N26" i="3"/>
  <c r="N32" i="8" s="1"/>
  <c r="O11" i="2"/>
  <c r="M40" i="5" l="1"/>
  <c r="M32" i="5"/>
  <c r="M31" i="5"/>
  <c r="M41" i="5"/>
  <c r="M30" i="5"/>
  <c r="M43" i="5"/>
  <c r="M33" i="5"/>
  <c r="M39" i="5"/>
  <c r="M38" i="5"/>
  <c r="M42" i="5"/>
  <c r="M36" i="5"/>
  <c r="M44" i="5"/>
  <c r="M35" i="5"/>
  <c r="M34" i="5"/>
  <c r="M24" i="5"/>
  <c r="L37" i="5"/>
  <c r="L29" i="5"/>
  <c r="I40" i="8"/>
  <c r="I46" i="8" s="1"/>
  <c r="I37" i="8"/>
  <c r="M22" i="5"/>
  <c r="M25" i="5"/>
  <c r="M28" i="5"/>
  <c r="M46" i="5"/>
  <c r="M49" i="5"/>
  <c r="M16" i="5"/>
  <c r="M19" i="5"/>
  <c r="M23" i="5"/>
  <c r="M48" i="5"/>
  <c r="M26" i="5"/>
  <c r="M50" i="5"/>
  <c r="M15" i="5"/>
  <c r="M18" i="5"/>
  <c r="M51" i="5"/>
  <c r="M20" i="5"/>
  <c r="M14" i="5"/>
  <c r="M52" i="5"/>
  <c r="M47" i="5"/>
  <c r="M27" i="5"/>
  <c r="L45" i="5"/>
  <c r="L13" i="5"/>
  <c r="M17" i="5"/>
  <c r="K53" i="5"/>
  <c r="K33" i="8" s="1"/>
  <c r="K41" i="8" s="1"/>
  <c r="L21" i="5"/>
  <c r="O16" i="8"/>
  <c r="N4" i="4"/>
  <c r="N22" i="2"/>
  <c r="N4" i="5"/>
  <c r="N12" i="5"/>
  <c r="N4" i="3"/>
  <c r="N4" i="2"/>
  <c r="N13" i="2"/>
  <c r="N22" i="3"/>
  <c r="N4" i="6"/>
  <c r="O47" i="8"/>
  <c r="M20" i="3"/>
  <c r="M25" i="8"/>
  <c r="M26" i="8" s="1"/>
  <c r="L28" i="8"/>
  <c r="L29" i="2"/>
  <c r="M20" i="2"/>
  <c r="J41" i="8"/>
  <c r="J34" i="8"/>
  <c r="J36" i="8" s="1"/>
  <c r="H48" i="8"/>
  <c r="N30" i="3"/>
  <c r="P10" i="3"/>
  <c r="Q10" i="3"/>
  <c r="Q24" i="8" s="1"/>
  <c r="O23" i="3"/>
  <c r="N15" i="3"/>
  <c r="O5" i="3"/>
  <c r="O23" i="8" s="1"/>
  <c r="O26" i="3"/>
  <c r="O32" i="8" s="1"/>
  <c r="O6" i="13" l="1"/>
  <c r="P16" i="8"/>
  <c r="N42" i="5"/>
  <c r="N40" i="5"/>
  <c r="N32" i="5"/>
  <c r="N31" i="5"/>
  <c r="N41" i="5"/>
  <c r="N30" i="5"/>
  <c r="N43" i="5"/>
  <c r="N33" i="5"/>
  <c r="N39" i="5"/>
  <c r="N38" i="5"/>
  <c r="N34" i="5"/>
  <c r="N36" i="5"/>
  <c r="N44" i="5"/>
  <c r="N35" i="5"/>
  <c r="N49" i="5"/>
  <c r="M29" i="5"/>
  <c r="M37" i="5"/>
  <c r="N24" i="5"/>
  <c r="N46" i="5"/>
  <c r="N19" i="5"/>
  <c r="K34" i="8"/>
  <c r="K36" i="8" s="1"/>
  <c r="K37" i="8" s="1"/>
  <c r="M13" i="5"/>
  <c r="M21" i="5"/>
  <c r="M45" i="5"/>
  <c r="L53" i="5"/>
  <c r="L33" i="8" s="1"/>
  <c r="N22" i="5"/>
  <c r="N23" i="5"/>
  <c r="N25" i="5"/>
  <c r="N50" i="5"/>
  <c r="N16" i="5"/>
  <c r="N17" i="5"/>
  <c r="N48" i="5"/>
  <c r="N28" i="5"/>
  <c r="N15" i="5"/>
  <c r="N18" i="5"/>
  <c r="N20" i="5"/>
  <c r="N52" i="5"/>
  <c r="N47" i="5"/>
  <c r="N27" i="5"/>
  <c r="N14" i="5"/>
  <c r="N51" i="5"/>
  <c r="N26" i="5"/>
  <c r="P6" i="13"/>
  <c r="O13" i="2"/>
  <c r="O4" i="4"/>
  <c r="O22" i="2"/>
  <c r="O4" i="5"/>
  <c r="O12" i="5"/>
  <c r="O22" i="3"/>
  <c r="O4" i="6"/>
  <c r="O4" i="2"/>
  <c r="O4" i="3"/>
  <c r="I48" i="8"/>
  <c r="I8" i="13"/>
  <c r="I11" i="13" s="1"/>
  <c r="O30" i="3"/>
  <c r="O31" i="8"/>
  <c r="N20" i="3"/>
  <c r="N25" i="8"/>
  <c r="N26" i="8" s="1"/>
  <c r="M28" i="8"/>
  <c r="M29" i="2"/>
  <c r="N20" i="2"/>
  <c r="J43" i="8"/>
  <c r="J37" i="8"/>
  <c r="J40" i="8"/>
  <c r="Q10" i="8"/>
  <c r="P23" i="3"/>
  <c r="Q23" i="3"/>
  <c r="Q31" i="8" s="1"/>
  <c r="P26" i="3"/>
  <c r="Q26" i="3"/>
  <c r="Q32" i="8" s="1"/>
  <c r="O15" i="3"/>
  <c r="P5" i="3"/>
  <c r="Q5" i="3"/>
  <c r="Q23" i="8" s="1"/>
  <c r="P11" i="2"/>
  <c r="K43" i="8" l="1"/>
  <c r="O34" i="5"/>
  <c r="O42" i="5"/>
  <c r="O40" i="5"/>
  <c r="O35" i="5"/>
  <c r="O32" i="5"/>
  <c r="O31" i="5"/>
  <c r="O41" i="5"/>
  <c r="O30" i="5"/>
  <c r="O43" i="5"/>
  <c r="O33" i="5"/>
  <c r="O39" i="5"/>
  <c r="O38" i="5"/>
  <c r="O44" i="5"/>
  <c r="O36" i="5"/>
  <c r="N29" i="5"/>
  <c r="O27" i="5"/>
  <c r="N37" i="5"/>
  <c r="K40" i="8"/>
  <c r="O14" i="5"/>
  <c r="O46" i="5"/>
  <c r="M53" i="5"/>
  <c r="M33" i="8" s="1"/>
  <c r="M34" i="8" s="1"/>
  <c r="M36" i="8" s="1"/>
  <c r="M43" i="8" s="1"/>
  <c r="O15" i="5"/>
  <c r="O47" i="5"/>
  <c r="O26" i="5"/>
  <c r="O49" i="5"/>
  <c r="O23" i="5"/>
  <c r="O52" i="5"/>
  <c r="O22" i="5"/>
  <c r="O48" i="5"/>
  <c r="O16" i="5"/>
  <c r="O51" i="5"/>
  <c r="O28" i="5"/>
  <c r="O50" i="5"/>
  <c r="O18" i="5"/>
  <c r="N45" i="5"/>
  <c r="N21" i="5"/>
  <c r="N13" i="5"/>
  <c r="O19" i="5"/>
  <c r="O25" i="5"/>
  <c r="O24" i="5"/>
  <c r="O17" i="5"/>
  <c r="O20" i="5"/>
  <c r="Q16" i="8"/>
  <c r="Q6" i="13" s="1"/>
  <c r="P4" i="6"/>
  <c r="P4" i="2"/>
  <c r="P13" i="2"/>
  <c r="P4" i="4"/>
  <c r="P22" i="2"/>
  <c r="P4" i="5"/>
  <c r="P4" i="3"/>
  <c r="P22" i="3"/>
  <c r="P12" i="5"/>
  <c r="Q47" i="8"/>
  <c r="O20" i="3"/>
  <c r="O25" i="8"/>
  <c r="O26" i="8" s="1"/>
  <c r="J46" i="8"/>
  <c r="O20" i="2"/>
  <c r="N28" i="8"/>
  <c r="N29" i="2"/>
  <c r="L41" i="8"/>
  <c r="L34" i="8"/>
  <c r="L36" i="8" s="1"/>
  <c r="P15" i="3"/>
  <c r="P20" i="3"/>
  <c r="Q30" i="3"/>
  <c r="P30" i="3"/>
  <c r="Q11" i="2"/>
  <c r="K46" i="8" l="1"/>
  <c r="K48" i="8" s="1"/>
  <c r="O37" i="5"/>
  <c r="P39" i="5"/>
  <c r="P38" i="5"/>
  <c r="P34" i="5"/>
  <c r="P42" i="5"/>
  <c r="P35" i="5"/>
  <c r="P32" i="5"/>
  <c r="P31" i="5"/>
  <c r="P41" i="5"/>
  <c r="P30" i="5"/>
  <c r="P43" i="5"/>
  <c r="P33" i="5"/>
  <c r="P40" i="5"/>
  <c r="P36" i="5"/>
  <c r="P44" i="5"/>
  <c r="O29" i="5"/>
  <c r="M41" i="8"/>
  <c r="O45" i="5"/>
  <c r="N53" i="5"/>
  <c r="N33" i="8" s="1"/>
  <c r="N41" i="8" s="1"/>
  <c r="P20" i="5"/>
  <c r="P47" i="5"/>
  <c r="P16" i="5"/>
  <c r="P50" i="5"/>
  <c r="P52" i="5"/>
  <c r="P51" i="5"/>
  <c r="O13" i="5"/>
  <c r="P28" i="5"/>
  <c r="P23" i="5"/>
  <c r="P14" i="5"/>
  <c r="P26" i="5"/>
  <c r="P18" i="5"/>
  <c r="O21" i="5"/>
  <c r="P17" i="5"/>
  <c r="P19" i="5"/>
  <c r="P25" i="5"/>
  <c r="P24" i="5"/>
  <c r="P22" i="5"/>
  <c r="P27" i="5"/>
  <c r="P15" i="5"/>
  <c r="P49" i="5"/>
  <c r="P48" i="5"/>
  <c r="P46" i="5"/>
  <c r="Q22" i="3"/>
  <c r="Q4" i="6"/>
  <c r="Q4" i="2"/>
  <c r="Q4" i="4"/>
  <c r="Q13" i="2"/>
  <c r="Q22" i="2"/>
  <c r="Q4" i="5"/>
  <c r="Q4" i="3"/>
  <c r="Q12" i="5"/>
  <c r="J48" i="8"/>
  <c r="J8" i="13"/>
  <c r="J11" i="13" s="1"/>
  <c r="M40" i="8"/>
  <c r="M46" i="8" s="1"/>
  <c r="M8" i="13" s="1"/>
  <c r="M11" i="13" s="1"/>
  <c r="M37" i="8"/>
  <c r="P20" i="2"/>
  <c r="O29" i="2"/>
  <c r="O28" i="8"/>
  <c r="L43" i="8"/>
  <c r="L37" i="8"/>
  <c r="L40" i="8"/>
  <c r="Q15" i="3"/>
  <c r="K8" i="13" l="1"/>
  <c r="K11" i="13" s="1"/>
  <c r="Q43" i="5"/>
  <c r="Q33" i="5"/>
  <c r="Q39" i="5"/>
  <c r="R39" i="5" s="1"/>
  <c r="Q38" i="5"/>
  <c r="R38" i="5" s="1"/>
  <c r="Q34" i="5"/>
  <c r="R34" i="5" s="1"/>
  <c r="Q42" i="5"/>
  <c r="R42" i="5" s="1"/>
  <c r="Q40" i="5"/>
  <c r="Q35" i="5"/>
  <c r="R35" i="5" s="1"/>
  <c r="Q32" i="5"/>
  <c r="Q31" i="5"/>
  <c r="Q41" i="5"/>
  <c r="R41" i="5" s="1"/>
  <c r="Q30" i="5"/>
  <c r="R30" i="5" s="1"/>
  <c r="Q44" i="5"/>
  <c r="R44" i="5" s="1"/>
  <c r="Q36" i="5"/>
  <c r="R36" i="5" s="1"/>
  <c r="P29" i="5"/>
  <c r="R32" i="5"/>
  <c r="R43" i="5"/>
  <c r="R33" i="5"/>
  <c r="P37" i="5"/>
  <c r="N34" i="8"/>
  <c r="N36" i="8" s="1"/>
  <c r="N43" i="8" s="1"/>
  <c r="O53" i="5"/>
  <c r="O33" i="8" s="1"/>
  <c r="O41" i="8" s="1"/>
  <c r="P45" i="5"/>
  <c r="P13" i="5"/>
  <c r="Q27" i="5"/>
  <c r="R27" i="5" s="1"/>
  <c r="Q48" i="5"/>
  <c r="R48" i="5" s="1"/>
  <c r="Q25" i="5"/>
  <c r="R25" i="5" s="1"/>
  <c r="Q15" i="5"/>
  <c r="R15" i="5" s="1"/>
  <c r="Q24" i="5"/>
  <c r="R24" i="5" s="1"/>
  <c r="P21" i="5"/>
  <c r="Q20" i="5"/>
  <c r="R20" i="5" s="1"/>
  <c r="Q23" i="5"/>
  <c r="R23" i="5" s="1"/>
  <c r="Q14" i="5"/>
  <c r="R14" i="5" s="1"/>
  <c r="Q17" i="5"/>
  <c r="R17" i="5" s="1"/>
  <c r="Q49" i="5"/>
  <c r="R49" i="5" s="1"/>
  <c r="Q16" i="5"/>
  <c r="R16" i="5" s="1"/>
  <c r="Q52" i="5"/>
  <c r="R52" i="5" s="1"/>
  <c r="Q46" i="5"/>
  <c r="R46" i="5" s="1"/>
  <c r="Q50" i="5"/>
  <c r="R50" i="5" s="1"/>
  <c r="Q26" i="5"/>
  <c r="R26" i="5" s="1"/>
  <c r="Q28" i="5"/>
  <c r="R28" i="5" s="1"/>
  <c r="Q18" i="5"/>
  <c r="R18" i="5" s="1"/>
  <c r="Q51" i="5"/>
  <c r="R51" i="5" s="1"/>
  <c r="Q22" i="5"/>
  <c r="R22" i="5" s="1"/>
  <c r="Q19" i="5"/>
  <c r="R19" i="5" s="1"/>
  <c r="Q47" i="5"/>
  <c r="R47" i="5" s="1"/>
  <c r="M48" i="8"/>
  <c r="Q20" i="3"/>
  <c r="Q25" i="8"/>
  <c r="Q26" i="8" s="1"/>
  <c r="L46" i="8"/>
  <c r="P29" i="2"/>
  <c r="Q20" i="2"/>
  <c r="N40" i="8" l="1"/>
  <c r="N46" i="8" s="1"/>
  <c r="N8" i="13" s="1"/>
  <c r="N11" i="13" s="1"/>
  <c r="N37" i="8"/>
  <c r="O34" i="8"/>
  <c r="O36" i="8" s="1"/>
  <c r="O40" i="8" s="1"/>
  <c r="Q37" i="5"/>
  <c r="R37" i="5" s="1"/>
  <c r="R40" i="5"/>
  <c r="Q29" i="5"/>
  <c r="R29" i="5" s="1"/>
  <c r="R31" i="5"/>
  <c r="P53" i="5"/>
  <c r="P33" i="8" s="1"/>
  <c r="Q13" i="5"/>
  <c r="R13" i="5" s="1"/>
  <c r="Q21" i="5"/>
  <c r="R21" i="5" s="1"/>
  <c r="Q45" i="5"/>
  <c r="R45" i="5" s="1"/>
  <c r="L48" i="8"/>
  <c r="L8" i="13"/>
  <c r="L11" i="13" s="1"/>
  <c r="Q28" i="8"/>
  <c r="Q29" i="2"/>
  <c r="O43" i="8" l="1"/>
  <c r="O46" i="8" s="1"/>
  <c r="O8" i="13" s="1"/>
  <c r="O11" i="13" s="1"/>
  <c r="P41" i="8"/>
  <c r="P34" i="8"/>
  <c r="P36" i="8" s="1"/>
  <c r="O37" i="8"/>
  <c r="N48" i="8"/>
  <c r="Q53" i="5"/>
  <c r="R53" i="5"/>
  <c r="P37" i="8" l="1"/>
  <c r="P40" i="8"/>
  <c r="P43" i="8"/>
  <c r="Q33" i="8"/>
  <c r="Q41" i="8" s="1"/>
  <c r="E27" i="9" s="1"/>
  <c r="E29" i="9" s="1"/>
  <c r="O48" i="8"/>
  <c r="Q34" i="8" l="1"/>
  <c r="Q36" i="8" s="1"/>
  <c r="E26" i="9" s="1"/>
  <c r="P46" i="8"/>
  <c r="P48" i="8" s="1"/>
  <c r="Q43" i="8" l="1"/>
  <c r="E28" i="9" s="1"/>
  <c r="E25" i="9" s="1"/>
  <c r="E22" i="9" s="1"/>
  <c r="Q37" i="8"/>
  <c r="Q40" i="8"/>
  <c r="R45" i="8"/>
  <c r="Q46" i="8" l="1"/>
  <c r="Q8" i="13" s="1"/>
  <c r="Q11" i="13" s="1"/>
  <c r="C51" i="8"/>
  <c r="Q48" i="8" l="1"/>
  <c r="C50" i="8"/>
  <c r="P8" i="13"/>
  <c r="P11" i="13" s="1"/>
  <c r="C13" i="13" s="1"/>
  <c r="C18" i="13" s="1"/>
  <c r="C11" i="10" s="1"/>
  <c r="C4" i="10" l="1"/>
  <c r="C5" i="10" s="1"/>
  <c r="C13" i="8"/>
  <c r="C14" i="8" s="1"/>
  <c r="C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Italian Fud S.r.l.s.</author>
  </authors>
  <commentList>
    <comment ref="B14" authorId="0" shapeId="0" xr:uid="{9E273359-E08F-4226-B733-3B0D2AAA2DE2}">
      <text>
        <r>
          <rPr>
            <sz val="9"/>
            <color indexed="81"/>
            <rFont val="Tahoma"/>
            <family val="2"/>
          </rPr>
          <t>NB: le impostazioni di stampa (interruzioni di pagina, orientamento, margini, proporzioni e qualità stampa) sono già configurate di default, ma se si volesse modificarle è necessario assicurarsi che siano uguali per tutte le schede al fine di ottenere la stampa in un unico file.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Italian Fud S.r.l.s.</author>
  </authors>
  <commentList>
    <comment ref="Q46" authorId="0" shapeId="0" xr:uid="{F7D3CD64-F70D-4CB8-A7D7-DBF8ECE5EC59}">
      <text>
        <r>
          <rPr>
            <sz val="9"/>
            <color indexed="81"/>
            <rFont val="Tahoma"/>
            <family val="2"/>
          </rPr>
          <t>In caso di modifica del file, aggiungendo o eliminando colonne per adattare il periodo di osservazione, è necessario mantenere nell'ultimo anno di piano la formula che somma il valore del Terminal Value (TV).</t>
        </r>
      </text>
    </comment>
  </commentList>
</comments>
</file>

<file path=xl/sharedStrings.xml><?xml version="1.0" encoding="utf-8"?>
<sst xmlns="http://schemas.openxmlformats.org/spreadsheetml/2006/main" count="340" uniqueCount="241">
  <si>
    <t>WACC</t>
  </si>
  <si>
    <t>E/(D+E)</t>
  </si>
  <si>
    <t>D/(D+E)</t>
  </si>
  <si>
    <t xml:space="preserve"> </t>
  </si>
  <si>
    <t>TV</t>
  </si>
  <si>
    <t>EBIT</t>
  </si>
  <si>
    <t>Terminal value</t>
  </si>
  <si>
    <t>%</t>
  </si>
  <si>
    <r>
      <t>CF</t>
    </r>
    <r>
      <rPr>
        <vertAlign val="subscript"/>
        <sz val="8"/>
        <rFont val="Calibri"/>
        <family val="2"/>
        <scheme val="minor"/>
      </rPr>
      <t>T</t>
    </r>
  </si>
  <si>
    <t>1. WACC</t>
  </si>
  <si>
    <t>https://www.bancaditalia.it/compiti/operazioni-mef/rendistato-rendiob/</t>
  </si>
  <si>
    <t xml:space="preserve">http://people.stern.nyu.edu/adamodar/New_Home_Page/dataarchived.html </t>
  </si>
  <si>
    <t>http://www.market-risk-premia.com/it.html</t>
  </si>
  <si>
    <r>
      <t>r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Risk free rate</t>
    </r>
  </si>
  <si>
    <t>MRP = Market Risk Premium</t>
  </si>
  <si>
    <t>https://pages.stern.nyu.edu/~adamodar/New_Home_Page/datacurrent.html</t>
  </si>
  <si>
    <t>Legenda</t>
  </si>
  <si>
    <t>Guida alle schede</t>
  </si>
  <si>
    <t>Scheda "wacc"</t>
  </si>
  <si>
    <t>Scheda "terminal_value"</t>
  </si>
  <si>
    <t>Scheda "capex"</t>
  </si>
  <si>
    <t>Informazioni sulla valuta</t>
  </si>
  <si>
    <t>Valore estratto dalla scheda "wacc"</t>
  </si>
  <si>
    <t>Primo anno di progetto</t>
  </si>
  <si>
    <t>Deficit di finanziamento</t>
  </si>
  <si>
    <t>Aliquota fiscale</t>
  </si>
  <si>
    <t>Indicare il primo anno del piano di progetto: verrà automaticamente applicato a tutte le successive tabelle</t>
  </si>
  <si>
    <t>Analisi del deficit di finanziamento</t>
  </si>
  <si>
    <t>Ricavi</t>
  </si>
  <si>
    <t>Totale ricavi</t>
  </si>
  <si>
    <t>Aggiungere ulteriori righe se è presente un numero maggiore di flussi di ricavi</t>
  </si>
  <si>
    <t>Sommario</t>
  </si>
  <si>
    <t>Sommario - Deficit di finanziamento</t>
  </si>
  <si>
    <t>Sommario - Proporzionalità dell'aiuto</t>
  </si>
  <si>
    <t>VAN dello scenario fattuale</t>
  </si>
  <si>
    <t>TIR (con aiuto)</t>
  </si>
  <si>
    <t>Tasso di Confronto scelto</t>
  </si>
  <si>
    <t>TIR (con aiuto) &gt; Tasso di Confronto</t>
  </si>
  <si>
    <t>Tasso di Confronto (valore)</t>
  </si>
  <si>
    <t>Adattare sulla base della propria struttura dei costi, se necessario</t>
  </si>
  <si>
    <t>Adattare il periodo di osservazione in base alle caratteristiche del proprio progetto, se necessario</t>
  </si>
  <si>
    <t>Scheda "sommario"</t>
  </si>
  <si>
    <t>Scheda "deficit_calcolo"</t>
  </si>
  <si>
    <t>Scheda "ricavi"</t>
  </si>
  <si>
    <t>Scheda "costi"</t>
  </si>
  <si>
    <t xml:space="preserve">Scheda "ammortamenti" </t>
  </si>
  <si>
    <t xml:space="preserve">Scheda "capitale_circolante_netto" </t>
  </si>
  <si>
    <t>Scheda "tir_proporzionalità"</t>
  </si>
  <si>
    <t>Questa scheda mostra un sommario del calcolo del deficit di finanziamento e della verifica della proporzionalità dell'aiuto. Estrae automaticamente i dati da altre schede.</t>
  </si>
  <si>
    <t>Questa scheda calcola il tasso interno di rendimento (TIR) dello scenario fattuale, al fine di verificare la proporzionalità dell'aiuto.</t>
  </si>
  <si>
    <t>Analisi della proporzionalità dell'aiuto</t>
  </si>
  <si>
    <t>Tasso di Confronto</t>
  </si>
  <si>
    <t>Capitale circolante netto</t>
  </si>
  <si>
    <t>Ammortamenti</t>
  </si>
  <si>
    <t>Suolo 1</t>
  </si>
  <si>
    <t>Suolo 2</t>
  </si>
  <si>
    <t>Suolo 3</t>
  </si>
  <si>
    <t>Suolo 4</t>
  </si>
  <si>
    <t>Altro</t>
  </si>
  <si>
    <t>Altro 1</t>
  </si>
  <si>
    <t>Altro 2</t>
  </si>
  <si>
    <t>Altro 3</t>
  </si>
  <si>
    <t>Altro 4</t>
  </si>
  <si>
    <t>Opere murarie 1</t>
  </si>
  <si>
    <t>Opere murarie 2</t>
  </si>
  <si>
    <t>Opere murarie 3</t>
  </si>
  <si>
    <t>Opere murarie 4</t>
  </si>
  <si>
    <t>Scenario fattuale</t>
  </si>
  <si>
    <t>Opere murarie e assimiliate</t>
  </si>
  <si>
    <t>Flussi di cassa</t>
  </si>
  <si>
    <t>Fonte/i</t>
  </si>
  <si>
    <t>TIR (con aiuto) &gt; Tasso di Confronto ?</t>
  </si>
  <si>
    <t>Suolo aziendale</t>
  </si>
  <si>
    <t>Altro (es. beni intangibili)</t>
  </si>
  <si>
    <t>Selezionare il tasso di confronto scelto dal menu a tendina (preferibilmente il WACC) e inserire il valore e la/e fonte/i</t>
  </si>
  <si>
    <t>3. Tasso di rendimento abituale nel settore interessato</t>
  </si>
  <si>
    <t>2. Tasso di rendimento atteso dall’azienda in progetti analoghi</t>
  </si>
  <si>
    <r>
      <t xml:space="preserve">del </t>
    </r>
    <r>
      <rPr>
        <b/>
        <sz val="11"/>
        <color theme="1"/>
        <rFont val="Calibri"/>
        <family val="2"/>
        <scheme val="minor"/>
      </rPr>
      <t>TIR</t>
    </r>
    <r>
      <rPr>
        <sz val="11"/>
        <color theme="1"/>
        <rFont val="Calibri"/>
        <family val="2"/>
        <scheme val="minor"/>
      </rPr>
      <t xml:space="preserve"> superiore ai normali tassi di rendimento applicati o attesi dall’azienda in relazione ad </t>
    </r>
    <r>
      <rPr>
        <b/>
        <sz val="11"/>
        <color theme="1"/>
        <rFont val="Calibri"/>
        <family val="2"/>
        <scheme val="minor"/>
      </rPr>
      <t>analoghi progetti di investimento</t>
    </r>
    <r>
      <rPr>
        <sz val="11"/>
        <color theme="1"/>
        <rFont val="Calibri"/>
        <family val="2"/>
        <scheme val="minor"/>
      </rPr>
      <t xml:space="preserve"> o, se non disponibili, al</t>
    </r>
  </si>
  <si>
    <r>
      <rPr>
        <b/>
        <sz val="11"/>
        <color theme="1"/>
        <rFont val="Calibri"/>
        <family val="2"/>
        <scheme val="minor"/>
      </rPr>
      <t>costo del capitale</t>
    </r>
    <r>
      <rPr>
        <sz val="11"/>
        <color theme="1"/>
        <rFont val="Calibri"/>
        <family val="2"/>
        <scheme val="minor"/>
      </rPr>
      <t xml:space="preserve"> dell’impresa nel suo complesso oppure ai tassi di rendimento abitualmente registrati nel </t>
    </r>
    <r>
      <rPr>
        <b/>
        <sz val="11"/>
        <color theme="1"/>
        <rFont val="Calibri"/>
        <family val="2"/>
        <scheme val="minor"/>
      </rPr>
      <t>settore interessato</t>
    </r>
    <r>
      <rPr>
        <sz val="11"/>
        <color theme="1"/>
        <rFont val="Calibri"/>
        <family val="2"/>
        <scheme val="minor"/>
      </rPr>
      <t>.</t>
    </r>
  </si>
  <si>
    <t>L’aiuto non deve superare il minimo necessario per rendere il progetto sufficientemente redditizio. Per esempio, l'importo dell'aiuto non deve portare a un valore</t>
  </si>
  <si>
    <t>Inserire il valore del contributo erogato per ciascun anno (non attualizzato)</t>
  </si>
  <si>
    <t>Inserire il valore del contributo erogato per ciascun anno (non attualizzato), se applicabile</t>
  </si>
  <si>
    <t>Totale (Flussi di cassa + aiuto)</t>
  </si>
  <si>
    <t>Variazioni del capitale circolante netto</t>
  </si>
  <si>
    <t>Terminal value (TV)</t>
  </si>
  <si>
    <t>Totale</t>
  </si>
  <si>
    <t>Anni</t>
  </si>
  <si>
    <t>Inserire il piano di ammortamento applicabile a ciascuna categoria di CAPEX</t>
  </si>
  <si>
    <t>Inserire i dati</t>
  </si>
  <si>
    <t>Se necessario, aggiungere e adattare le righe secondo le caratteristiche del progetto</t>
  </si>
  <si>
    <t>Materiali</t>
  </si>
  <si>
    <t>Materiali 1</t>
  </si>
  <si>
    <t>Materiali 2</t>
  </si>
  <si>
    <t>Materiali 3</t>
  </si>
  <si>
    <t>Materiali 4</t>
  </si>
  <si>
    <t>Personale</t>
  </si>
  <si>
    <t>Personale 1</t>
  </si>
  <si>
    <t>Personale 2</t>
  </si>
  <si>
    <t>Personale 3</t>
  </si>
  <si>
    <t>Personale 4</t>
  </si>
  <si>
    <t>Totale COGS</t>
  </si>
  <si>
    <t>Se necessario, aggiungere righe secondo le caratteristiche del progetto</t>
  </si>
  <si>
    <t>Totale OPEX</t>
  </si>
  <si>
    <t>Spese di vendita, generali e amministrative (SG&amp;A)</t>
  </si>
  <si>
    <t>Spese di vendita</t>
  </si>
  <si>
    <t>Spese generali e amministrative</t>
  </si>
  <si>
    <t>Prodotto 1</t>
  </si>
  <si>
    <t>Prodotto 2</t>
  </si>
  <si>
    <t>Prodotto 3</t>
  </si>
  <si>
    <t>Prodotto 4</t>
  </si>
  <si>
    <t>Se sono presenti flussi di ricavi non direttamente collegati alle unità vendute, questi vanno inseriti direttamente nelle righe delle tabelle 'Ricavi' e motivati adeguatamente</t>
  </si>
  <si>
    <t>Costo del venduto (COGS)</t>
  </si>
  <si>
    <t>Risultato lordo industriale (gross profit)</t>
  </si>
  <si>
    <t>Reddito operativo (EBIT)</t>
  </si>
  <si>
    <t>margine</t>
  </si>
  <si>
    <t>Costi operativi e di gestione (OPEX)</t>
  </si>
  <si>
    <t>Fattore di attualizzazione</t>
  </si>
  <si>
    <t>Flussi di cassa attualizzati</t>
  </si>
  <si>
    <t>(+) Ammortamenti</t>
  </si>
  <si>
    <t>(-) CAPEX</t>
  </si>
  <si>
    <t>(-) Tasse</t>
  </si>
  <si>
    <t>(-) Variazioni del CCN</t>
  </si>
  <si>
    <t>TIR (senza aiuto)</t>
  </si>
  <si>
    <t>Calcolo del VAN</t>
  </si>
  <si>
    <t>stato patrimoniale</t>
  </si>
  <si>
    <t>conto economico</t>
  </si>
  <si>
    <t>Valore</t>
  </si>
  <si>
    <t>Componenti del WACC</t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</si>
  <si>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</t>
    </r>
  </si>
  <si>
    <r>
      <t>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</t>
    </r>
  </si>
  <si>
    <t>Costo del Debito dedotte le imposte</t>
  </si>
  <si>
    <t>Calcolo del WACC</t>
  </si>
  <si>
    <t>Risultato</t>
  </si>
  <si>
    <r>
      <t>β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Levered/equity beta (di settore)</t>
    </r>
  </si>
  <si>
    <t>T = Aliquota fiscale (Imposte e tasse ÷ Utile ante imposte)</t>
  </si>
  <si>
    <r>
      <t>dove: E = Equity, D = Debito,  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dell'Equity, 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Debito, T = Aliquota fiscale</t>
    </r>
  </si>
  <si>
    <t>L'azienda deve calcolare il suo costo del capitale (WACC) interno e fornire motivazioni a supporto dello stesso, basandosi sulla seguente formula e giustifando con opportune fonti ciascuna delle sue componenti:</t>
  </si>
  <si>
    <t>Se l'azienda non fornisce motivazioni sufficientemente solide, è consigliabile rilevare un WACC di settore da database pubblici e usarlo per verificare l'attendibilità del WACC fornito dall'azienda.</t>
  </si>
  <si>
    <t>Metodologia di calcolo del TV</t>
  </si>
  <si>
    <t>Unità</t>
  </si>
  <si>
    <t>Calcolo del TV</t>
  </si>
  <si>
    <r>
      <t xml:space="preserve">L'azienda deve calcolare il </t>
    </r>
    <r>
      <rPr>
        <b/>
        <sz val="11"/>
        <color theme="1"/>
        <rFont val="Calibri"/>
        <family val="2"/>
        <scheme val="minor"/>
      </rPr>
      <t>valore residuo dell'investimento</t>
    </r>
    <r>
      <rPr>
        <sz val="11"/>
        <color theme="1"/>
        <rFont val="Calibri"/>
        <family val="2"/>
        <scheme val="minor"/>
      </rPr>
      <t xml:space="preserve">, che rappresenta il valore di mercato della vita utile residua del progetto al termine del periodo di osservazione: tale valore è chiamato </t>
    </r>
    <r>
      <rPr>
        <i/>
        <sz val="11"/>
        <color theme="1"/>
        <rFont val="Calibri"/>
        <family val="2"/>
        <scheme val="minor"/>
      </rPr>
      <t>terminal value</t>
    </r>
    <r>
      <rPr>
        <sz val="11"/>
        <color theme="1"/>
        <rFont val="Calibri"/>
        <family val="2"/>
        <scheme val="minor"/>
      </rPr>
      <t xml:space="preserve"> (TV)</t>
    </r>
    <r>
      <rPr>
        <sz val="11"/>
        <color theme="1"/>
        <rFont val="Calibri"/>
        <family val="2"/>
        <scheme val="minor"/>
      </rPr>
      <t>.</t>
    </r>
  </si>
  <si>
    <r>
      <t xml:space="preserve">In alternativa, il TV può essere calcolato usando la </t>
    </r>
    <r>
      <rPr>
        <b/>
        <sz val="11"/>
        <color theme="1"/>
        <rFont val="Calibri"/>
        <family val="2"/>
        <scheme val="minor"/>
      </rPr>
      <t>formula di Gordon</t>
    </r>
    <r>
      <rPr>
        <sz val="11"/>
        <color theme="1"/>
        <rFont val="Calibri"/>
        <family val="2"/>
        <scheme val="minor"/>
      </rPr>
      <t xml:space="preserve"> del modello di crescita perpetua, riportata di seguito. L'azienda deve fornire in tal caso spiegazioni a supporto di questa scelta.</t>
    </r>
  </si>
  <si>
    <r>
      <t xml:space="preserve">dove: </t>
    </r>
    <r>
      <rPr>
        <b/>
        <sz val="11"/>
        <color theme="1"/>
        <rFont val="Calibri"/>
        <family val="2"/>
        <scheme val="minor"/>
      </rPr>
      <t>CF</t>
    </r>
    <r>
      <rPr>
        <b/>
        <vertAlign val="subscript"/>
        <sz val="8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flusso di cassa operativo nell’ultimo anno del piano, </t>
    </r>
    <r>
      <rPr>
        <b/>
        <sz val="11"/>
        <color theme="1"/>
        <rFont val="Calibri"/>
        <family val="2"/>
        <scheme val="minor"/>
      </rPr>
      <t>g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tasso di crescita perpetua dei flussi di cassa operativi dall’ultimo anno del piano e </t>
    </r>
    <r>
      <rPr>
        <b/>
        <sz val="11"/>
        <color theme="1"/>
        <rFont val="Calibri"/>
        <family val="2"/>
        <scheme val="minor"/>
      </rPr>
      <t>WACC</t>
    </r>
    <r>
      <rPr>
        <sz val="11"/>
        <color theme="1"/>
        <rFont val="Calibri"/>
        <family val="2"/>
        <scheme val="minor"/>
      </rPr>
      <t xml:space="preserve"> è il costo del capitale dell’impresa (calcolato nella scheda "wacc").</t>
    </r>
  </si>
  <si>
    <r>
      <t>g</t>
    </r>
    <r>
      <rPr>
        <vertAlign val="subscript"/>
        <sz val="11"/>
        <rFont val="Calibri"/>
        <family val="2"/>
        <scheme val="minor"/>
      </rPr>
      <t>T</t>
    </r>
  </si>
  <si>
    <t xml:space="preserve">Nelle tabelle 'Calcolo del TV', se la metodologia scelta è la formula di Gordon, il TV è calcolato automaticamente dopo aver inserito i valori nelle celle in giallo. </t>
  </si>
  <si>
    <t>Scegliere dal menu a tendina la metodologia selezionata per il calcolo del TV</t>
  </si>
  <si>
    <t>2. Formula di Gordon</t>
  </si>
  <si>
    <t>1. Ammortamenti residui attualizzati all'ultimo anno di piano</t>
  </si>
  <si>
    <t>EBIT nell'ultimo anno</t>
  </si>
  <si>
    <t>Ammortamenti nell'ultimo anno</t>
  </si>
  <si>
    <t>Tasse nell'ultimo anno</t>
  </si>
  <si>
    <t>Per ciascuna delle compomenti del WACC, è necessario inserire nella tabella seguente il valore identificato seguendo le fonti e le metodologie di calcolo descritte. Il WACC è quindi calcolato automaticamente nella tabella successiva.</t>
  </si>
  <si>
    <t>Se questa metodologia è selezionata, inserire la fonte o la descrizione del metodo di calcolo (è raccomandato l'impiego di un tasso di crescita estratto dal database di Damodaran).</t>
  </si>
  <si>
    <t>Se questa metodologia è selezionata, aggiungere righe se necessario e calcolare il valore del TV descrivendo il metodo di calcolo e/o fornendo fonti a supporto dello stesso.</t>
  </si>
  <si>
    <t>CAPEX di mantenimento (normalized CAPEX)</t>
  </si>
  <si>
    <r>
      <t xml:space="preserve">Il </t>
    </r>
    <r>
      <rPr>
        <b/>
        <sz val="11"/>
        <color theme="1"/>
        <rFont val="Calibri"/>
        <family val="2"/>
        <scheme val="minor"/>
      </rPr>
      <t>CAPEX di mantenimento</t>
    </r>
    <r>
      <rPr>
        <sz val="11"/>
        <color theme="1"/>
        <rFont val="Calibri"/>
        <family val="2"/>
        <scheme val="minor"/>
      </rPr>
      <t xml:space="preserve"> rappresenta l'ammontare di CAPEX minimo necessario per continuare la produzione in futuro ed è normalmente pari all’ammortamento nell’ultimo anno di progetto o a un qualsiasi altro valore di</t>
    </r>
  </si>
  <si>
    <t>reinvestimento fisiologico per mantenere il CAPEX in una misura tale da sostenere la produzione nel tempo.</t>
  </si>
  <si>
    <t>Valore estratto dalla scheda "capex"</t>
  </si>
  <si>
    <t>Oppure</t>
  </si>
  <si>
    <t>L'effetto di incentivazione è verificato se il VAN ha segno negativo</t>
  </si>
  <si>
    <t>L'effetto di incentivazione è verificato se il deficit di finanziamento ha segno positivo</t>
  </si>
  <si>
    <t>Verificare la coerenza con i dati di capacità produttiva effettiva</t>
  </si>
  <si>
    <t>Indicare l'esercizio preso a riferimento per l'estrazione dei valori di bilancio</t>
  </si>
  <si>
    <t>Indicare il mese di riferimento; prendere l'ultimo dato disponibile alla data di presentazione della domanda o, se già avvenuto, alla data di avvio dei lavori</t>
  </si>
  <si>
    <t>Indicare l'anno di riferimento; prendere l'ultimo dato disponibile alla data di presentazione della domanda o, se già avvenuto, alla data di avvio dei lavori</t>
  </si>
  <si>
    <t>Note</t>
  </si>
  <si>
    <r>
      <t>Adattare il periodo di osservazione in base alle caratteristiche del progetto,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facendo attenzione alla formula di computo del TV. </t>
    </r>
  </si>
  <si>
    <t>(+) Crediti verso clienti</t>
  </si>
  <si>
    <t>(+) Magazzino</t>
  </si>
  <si>
    <t>(+) Anticipi a fornitori</t>
  </si>
  <si>
    <t>(-) Debiti verso fornitori</t>
  </si>
  <si>
    <t>(-) Debiti verso lavoratori</t>
  </si>
  <si>
    <t>(-) Debiti tributari ricorrenti</t>
  </si>
  <si>
    <t>da compilare eventualmente a seconda delle necessità di rappresentazione</t>
  </si>
  <si>
    <t>Di norma, si predilige un periodo di osservazione esteso fino all'anno di completo ammortamento di impianti, macchinari e attrezzature (IMA)</t>
  </si>
  <si>
    <t>Modificare le tabelle se necessario, spiegando le modifiche eventualmente apportate</t>
  </si>
  <si>
    <t>Altro (specificare)</t>
  </si>
  <si>
    <t>Inserire il valore (negativo) e fornire la fonte o la descrizione del metodo di calcolo; di default la formula prende a riferimento il valore degli ammortamenti nell'ultimo anno.</t>
  </si>
  <si>
    <t>dei beni durevoli non ancora completamente ammortizzati al termine del periodo osservato (se presenti).</t>
  </si>
  <si>
    <t>Inserire i dati e/o le formule per il calcolo del CCN nelle righe che seguono,</t>
  </si>
  <si>
    <r>
      <t xml:space="preserve">Il TV può essere definito come il </t>
    </r>
    <r>
      <rPr>
        <b/>
        <sz val="11"/>
        <color theme="1"/>
        <rFont val="Calibri"/>
        <family val="2"/>
        <scheme val="minor"/>
      </rPr>
      <t>valore residuo dei beni durevoli con vita utile a lungo termine (es. opere murarie) al termine del periodo</t>
    </r>
    <r>
      <rPr>
        <sz val="11"/>
        <color theme="1"/>
        <rFont val="Calibri"/>
        <family val="2"/>
        <scheme val="minor"/>
      </rPr>
      <t xml:space="preserve"> considerato per il piano economico-finanziario, calcolato come il VAN nell'ultimo anno di piano</t>
    </r>
  </si>
  <si>
    <r>
      <t xml:space="preserve">Nelle schede che seguono sono riportate </t>
    </r>
    <r>
      <rPr>
        <sz val="11"/>
        <color rgb="FFFF0000"/>
        <rFont val="Calibri"/>
        <family val="2"/>
        <scheme val="minor"/>
      </rPr>
      <t>in rosso</t>
    </r>
    <r>
      <rPr>
        <sz val="11"/>
        <color theme="1"/>
        <rFont val="Calibri"/>
        <family val="2"/>
        <scheme val="minor"/>
      </rPr>
      <t xml:space="preserve"> le istruzioni relative alla corretta compilazione del modello e all'interpretazione dei risultati ottenuti.</t>
    </r>
  </si>
  <si>
    <r>
      <t xml:space="preserve">Questa scheda calcola il valore residuo dell'investimento (o </t>
    </r>
    <r>
      <rPr>
        <i/>
        <sz val="11"/>
        <rFont val="Calibri"/>
        <family val="2"/>
        <scheme val="minor"/>
      </rPr>
      <t>terminal value</t>
    </r>
    <r>
      <rPr>
        <sz val="11"/>
        <rFont val="Calibri"/>
        <family val="2"/>
        <scheme val="minor"/>
      </rPr>
      <t xml:space="preserve">, TV) per lo scenario fattuale, sulla base della metodologia scelta e dei relativi valori di input inseriti nelle celle in giallo. Il valore del TV risultante alimenta la scheda "deficit_calcolo". </t>
    </r>
  </si>
  <si>
    <r>
      <t xml:space="preserve">Questa scheda calcola il costo medio ponderato del capitale dell'impresa (o </t>
    </r>
    <r>
      <rPr>
        <i/>
        <sz val="11"/>
        <rFont val="Calibri"/>
        <family val="2"/>
        <scheme val="minor"/>
      </rPr>
      <t xml:space="preserve">weighted average cost of capital, </t>
    </r>
    <r>
      <rPr>
        <sz val="11"/>
        <rFont val="Calibri"/>
        <family val="2"/>
        <scheme val="minor"/>
      </rPr>
      <t>WACC) sulla base dei valori di input applicabili al progetto. Il valore del WACC risultante alimenta le schede "deficit_calcolo", "terminal_value" e "tir_proporzionalità".</t>
    </r>
  </si>
  <si>
    <r>
      <t xml:space="preserve">Le celle e le schede in giallo devono essere compilate con i dati o le informazioni </t>
    </r>
    <r>
      <rPr>
        <u/>
        <sz val="11"/>
        <color theme="1"/>
        <rFont val="Calibri"/>
        <family val="2"/>
        <scheme val="minor"/>
      </rPr>
      <t>dello specifico progetto di investimento</t>
    </r>
    <r>
      <rPr>
        <sz val="11"/>
        <color theme="1"/>
        <rFont val="Calibri"/>
        <family val="2"/>
        <scheme val="minor"/>
      </rPr>
      <t>.</t>
    </r>
  </si>
  <si>
    <r>
      <t>Le celle in grigio contengono formule e non vanno modificate, a meno che non sia necessario adattarle al proprio progetto per particolari esigenze rappresentative (</t>
    </r>
    <r>
      <rPr>
        <u/>
        <sz val="11"/>
        <color theme="1"/>
        <rFont val="Calibri"/>
        <family val="2"/>
        <scheme val="minor"/>
      </rPr>
      <t>da motivare</t>
    </r>
    <r>
      <rPr>
        <sz val="11"/>
        <color theme="1"/>
        <rFont val="Calibri"/>
        <family val="2"/>
        <scheme val="minor"/>
      </rPr>
      <t>).</t>
    </r>
  </si>
  <si>
    <r>
      <t xml:space="preserve">Questa scheda calcola il valore attuale netto (VAN) dello scenario fattuale, al fine di calcolare il deficit di finanziamento. Estrae automaticamente i dati dalle altre schede. Se il modello non è adatto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: ad esempio, potrebbe essere necessario modificare la durata del periodo di osservazione, il numero di flussi di ricavi o i tipi di costi.</t>
    </r>
  </si>
  <si>
    <r>
      <t xml:space="preserve">Questa scheda calcola i flussi di ricavi e alimenta la scheda "deficit_calcolo". I flussi di ricavi vengono automaticamente calcolati dopo aver inserito nelle celle in giallo i valori di input su prezzi e volumi.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</si>
  <si>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costi e alimenta la scheda "deficit_calcolo". I costi vengono automaticamente calcolati dopo aver inserito nelle celle in giallo i valori di input per ciascuna categoria di costo.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</si>
  <si>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CAPEX e alimenta le schede "deficit_calcolo" e "ammortamenti". I CAPEX vengono automaticamente calcolati dopo aver inserito nelle celle in giallo i valori di input per ciascuna categoria di CAPEX.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</si>
  <si>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>Questa scheda calcola gli ammortamenti dei CAPEX (</t>
    </r>
    <r>
      <rPr>
        <u/>
        <sz val="11"/>
        <rFont val="Calibri"/>
        <family val="2"/>
        <scheme val="minor"/>
      </rPr>
      <t>a eccezione del suolo</t>
    </r>
    <r>
      <rPr>
        <sz val="11"/>
        <rFont val="Calibri"/>
        <family val="2"/>
        <scheme val="minor"/>
      </rPr>
      <t xml:space="preserve">) e alimenta la scheda "deficit_calcolo". Gli ammortamenti vengono automaticamente calcolati dopo aver inserito nelle celle in giallo e nella scheda "capex"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</si>
  <si>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le variazioni del capitale circolante netto (CCN) e alimenta la scheda "deficit_calcolo". Le variazioni del CCN vengono automaticamente calcolate dopo aver inserito nelle celle in giallo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.</t>
    </r>
  </si>
  <si>
    <t>RIPRODUZIONE RISERVATA</t>
  </si>
  <si>
    <t>La proporzionalità dell'aiuto è verificata se il TIR con aiuto è inferiore al tasso di confronto scelto (es. WACC)</t>
  </si>
  <si>
    <t>Modello Funding Gap CDS Agroindustriali (per l'analisi dell'effetto incentivante di progetti TPA non soggetti a procedura di notifica dell'aiuto individuale)</t>
  </si>
  <si>
    <t>Impianti</t>
  </si>
  <si>
    <t>Macchinari</t>
  </si>
  <si>
    <t>Attrezzature</t>
  </si>
  <si>
    <t>Attrezzature 1</t>
  </si>
  <si>
    <t>Attrezzature 2</t>
  </si>
  <si>
    <t>Attrezzature 3</t>
  </si>
  <si>
    <t>Attrezzature 4</t>
  </si>
  <si>
    <t>Macchinari 1</t>
  </si>
  <si>
    <t>Macchinari 2</t>
  </si>
  <si>
    <t>Macchinari 3</t>
  </si>
  <si>
    <t>Macchinari 4</t>
  </si>
  <si>
    <t>Impianti 1</t>
  </si>
  <si>
    <t>Impianti 2</t>
  </si>
  <si>
    <t>Impianti 3</t>
  </si>
  <si>
    <t>Impianti 4</t>
  </si>
  <si>
    <t>Volumi (migliaia di unità)</t>
  </si>
  <si>
    <t>Erogazioni del contributo a fondo perduto</t>
  </si>
  <si>
    <t>Erogazioni della componente di aiuto del finanziamento agevolato</t>
  </si>
  <si>
    <t>anno</t>
  </si>
  <si>
    <t>VAN dello scenario fattuale (€/000)</t>
  </si>
  <si>
    <t>Deficit di finanziamento (€/000)</t>
  </si>
  <si>
    <t>€/000</t>
  </si>
  <si>
    <t>Totale CAPEX (€/000)</t>
  </si>
  <si>
    <t>Ricavi (€/000)</t>
  </si>
  <si>
    <t>Prezzi (€/unità)</t>
  </si>
  <si>
    <t>Costo del venduto (COGS) (€/000)</t>
  </si>
  <si>
    <t>Spese operative e di gestione (€/000)</t>
  </si>
  <si>
    <t>CAPEX (€/000)</t>
  </si>
  <si>
    <t>Ammortamenti (€/000)</t>
  </si>
  <si>
    <t>Capitale circolante netto (€/000)</t>
  </si>
  <si>
    <t>E = Equity = Patrimonio netto (€/000)</t>
  </si>
  <si>
    <t>D = Debito = Totale passività finanziarie (€/000)</t>
  </si>
  <si>
    <t>Oneri finanziari (€/000)</t>
  </si>
  <si>
    <r>
      <t xml:space="preserve">Per impostazione predefinita, i valori riferiti a variabili espresse in unità monetarie sono in </t>
    </r>
    <r>
      <rPr>
        <u/>
        <sz val="11"/>
        <rFont val="Calibri"/>
        <family val="2"/>
        <scheme val="minor"/>
      </rPr>
      <t>migliaia di euro</t>
    </r>
    <r>
      <rPr>
        <sz val="11"/>
        <rFont val="Calibri"/>
        <family val="2"/>
        <scheme val="minor"/>
      </rPr>
      <t>.</t>
    </r>
  </si>
  <si>
    <t>Prodotto 5</t>
  </si>
  <si>
    <t>Prodotto 6</t>
  </si>
  <si>
    <t>Costi del progetto</t>
  </si>
  <si>
    <t>CAPEX - Spese totali del progetto in conto capitale</t>
  </si>
  <si>
    <t>Eventuale capitale circolante netto (CCN)</t>
  </si>
  <si>
    <t>e, in caso di compilazione, da motivare adeguatamente</t>
  </si>
  <si>
    <r>
      <t xml:space="preserve">1 - Fare click col </t>
    </r>
    <r>
      <rPr>
        <b/>
        <sz val="11"/>
        <color rgb="FFFF0000"/>
        <rFont val="Calibri"/>
        <family val="2"/>
        <scheme val="minor"/>
      </rPr>
      <t>tasto destro</t>
    </r>
    <r>
      <rPr>
        <sz val="11"/>
        <color rgb="FFFF0000"/>
        <rFont val="Calibri"/>
        <family val="2"/>
        <scheme val="minor"/>
      </rPr>
      <t xml:space="preserve"> del mouse sulla linguetta di una scheda qualsiasi e selezionare l'opzione </t>
    </r>
    <r>
      <rPr>
        <b/>
        <sz val="11"/>
        <color rgb="FFFF0000"/>
        <rFont val="Calibri"/>
        <family val="2"/>
        <scheme val="minor"/>
      </rPr>
      <t>Seleziona tutti i fogli</t>
    </r>
  </si>
  <si>
    <t>Per stampare in un unico file PDF tutte le schede del presente modello occorre seguire i seguenti passaggi:</t>
  </si>
  <si>
    <r>
      <t xml:space="preserve">2 - Cliccare su </t>
    </r>
    <r>
      <rPr>
        <b/>
        <sz val="11"/>
        <color rgb="FFFF0000"/>
        <rFont val="Calibri"/>
        <family val="2"/>
        <scheme val="minor"/>
      </rPr>
      <t>File</t>
    </r>
    <r>
      <rPr>
        <sz val="11"/>
        <color rgb="FFFF0000"/>
        <rFont val="Calibri"/>
        <family val="2"/>
        <scheme val="minor"/>
      </rPr>
      <t xml:space="preserve"> dal menù in alto e poi </t>
    </r>
    <r>
      <rPr>
        <b/>
        <sz val="11"/>
        <color rgb="FFFF0000"/>
        <rFont val="Calibri"/>
        <family val="2"/>
        <scheme val="minor"/>
      </rPr>
      <t>Salva con nome</t>
    </r>
    <r>
      <rPr>
        <sz val="11"/>
        <color rgb="FFFF0000"/>
        <rFont val="Calibri"/>
        <family val="2"/>
        <scheme val="minor"/>
      </rPr>
      <t xml:space="preserve"> dal menù laterale</t>
    </r>
  </si>
  <si>
    <r>
      <t xml:space="preserve">3 - Selezionare la cartella di destinazione su cui salvare e quindi il formato </t>
    </r>
    <r>
      <rPr>
        <b/>
        <sz val="11"/>
        <color rgb="FFFF0000"/>
        <rFont val="Calibri"/>
        <family val="2"/>
        <scheme val="minor"/>
      </rPr>
      <t>PDF</t>
    </r>
    <r>
      <rPr>
        <sz val="11"/>
        <color rgb="FFFF0000"/>
        <rFont val="Calibri"/>
        <family val="2"/>
        <scheme val="minor"/>
      </rPr>
      <t xml:space="preserve"> dal menù a tendina della successiva finestra</t>
    </r>
  </si>
  <si>
    <t>ISTRUZIONI PER LA STAMPA IN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</si>
</sst>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#,##0.0"/>
    <numFmt numFmtId="169" formatCode="0.0"/>
    <numFmt numFmtId="170" formatCode="_-* #,##0.0\ _€_-;\-* #,##0.0\ _€_-;_-* &quot;-&quot;?\ _€_-;_-@_-"/>
    <numFmt numFmtId="171" formatCode="0.000"/>
    <numFmt numFmtId="172" formatCode="_-* #,##0_-;\-* #,##0_-;_-* &quot;-&quot;??_-;_-@_-"/>
    <numFmt numFmtId="173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bscript"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0" tint="-0.149998474074526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72">
    <xf numFmtId="0" fontId="0" fillId="0" borderId="0" xfId="0"/>
    <xf numFmtId="0" fontId="6" fillId="2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5" borderId="0" xfId="0" applyFont="1" applyFill="1" applyAlignment="1">
      <alignment vertical="center"/>
    </xf>
    <xf numFmtId="0" fontId="0" fillId="6" borderId="2" xfId="0" applyFill="1" applyBorder="1"/>
    <xf numFmtId="0" fontId="0" fillId="0" borderId="2" xfId="0" applyBorder="1"/>
    <xf numFmtId="43" fontId="0" fillId="0" borderId="0" xfId="1" applyFont="1"/>
    <xf numFmtId="0" fontId="4" fillId="6" borderId="2" xfId="0" applyFont="1" applyFill="1" applyBorder="1"/>
    <xf numFmtId="165" fontId="0" fillId="0" borderId="2" xfId="1" applyNumberFormat="1" applyFont="1" applyFill="1" applyBorder="1"/>
    <xf numFmtId="0" fontId="4" fillId="0" borderId="0" xfId="0" applyFont="1"/>
    <xf numFmtId="0" fontId="0" fillId="0" borderId="2" xfId="0" applyBorder="1" applyAlignment="1">
      <alignment horizontal="left" indent="2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3" fontId="10" fillId="0" borderId="0" xfId="1" applyFont="1" applyFill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165" fontId="12" fillId="0" borderId="0" xfId="1" applyNumberFormat="1" applyFont="1" applyFill="1"/>
    <xf numFmtId="165" fontId="12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6" borderId="2" xfId="0" applyFont="1" applyFill="1" applyBorder="1" applyAlignment="1">
      <alignment horizontal="right"/>
    </xf>
    <xf numFmtId="165" fontId="4" fillId="4" borderId="2" xfId="1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165" fontId="4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6" xfId="1" applyNumberFormat="1" applyFont="1" applyFill="1" applyBorder="1"/>
    <xf numFmtId="167" fontId="0" fillId="0" borderId="0" xfId="1" applyNumberFormat="1" applyFont="1"/>
    <xf numFmtId="0" fontId="3" fillId="0" borderId="20" xfId="0" applyFont="1" applyBorder="1" applyAlignment="1">
      <alignment vertical="center"/>
    </xf>
    <xf numFmtId="0" fontId="0" fillId="0" borderId="2" xfId="0" applyBorder="1" applyAlignment="1">
      <alignment horizontal="left"/>
    </xf>
    <xf numFmtId="43" fontId="0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9" fontId="4" fillId="4" borderId="3" xfId="2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9" fontId="4" fillId="0" borderId="0" xfId="2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horizontal="right" vertical="center"/>
    </xf>
    <xf numFmtId="43" fontId="10" fillId="0" borderId="0" xfId="1" applyFont="1" applyAlignment="1">
      <alignment vertical="center"/>
    </xf>
    <xf numFmtId="0" fontId="4" fillId="0" borderId="21" xfId="0" applyFont="1" applyBorder="1" applyAlignment="1">
      <alignment vertical="center" wrapText="1"/>
    </xf>
    <xf numFmtId="168" fontId="4" fillId="0" borderId="21" xfId="0" applyNumberFormat="1" applyFont="1" applyBorder="1" applyAlignment="1">
      <alignment horizontal="right" vertical="center"/>
    </xf>
    <xf numFmtId="43" fontId="0" fillId="0" borderId="0" xfId="1" applyFont="1" applyAlignment="1">
      <alignment vertical="center"/>
    </xf>
    <xf numFmtId="9" fontId="9" fillId="0" borderId="0" xfId="2" applyFont="1" applyAlignment="1">
      <alignment vertical="center"/>
    </xf>
    <xf numFmtId="9" fontId="9" fillId="0" borderId="0" xfId="2" applyFont="1" applyFill="1" applyAlignment="1">
      <alignment horizontal="right" vertical="center"/>
    </xf>
    <xf numFmtId="43" fontId="0" fillId="0" borderId="0" xfId="1" applyFont="1" applyFill="1" applyAlignment="1">
      <alignment vertical="center"/>
    </xf>
    <xf numFmtId="43" fontId="4" fillId="0" borderId="21" xfId="1" applyFont="1" applyFill="1" applyBorder="1" applyAlignment="1">
      <alignment horizontal="right" vertical="center"/>
    </xf>
    <xf numFmtId="43" fontId="4" fillId="0" borderId="0" xfId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 wrapText="1"/>
    </xf>
    <xf numFmtId="43" fontId="4" fillId="0" borderId="22" xfId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43" fontId="4" fillId="0" borderId="23" xfId="1" applyFont="1" applyBorder="1" applyAlignment="1">
      <alignment vertical="center"/>
    </xf>
    <xf numFmtId="9" fontId="18" fillId="0" borderId="0" xfId="2" applyFont="1" applyAlignment="1">
      <alignment vertical="center" wrapText="1"/>
    </xf>
    <xf numFmtId="9" fontId="0" fillId="0" borderId="0" xfId="2" applyFont="1" applyAlignment="1">
      <alignment horizontal="right" vertical="center"/>
    </xf>
    <xf numFmtId="9" fontId="0" fillId="0" borderId="0" xfId="2" applyFont="1" applyAlignment="1">
      <alignment vertical="center"/>
    </xf>
    <xf numFmtId="9" fontId="3" fillId="0" borderId="0" xfId="2" applyFont="1" applyAlignment="1">
      <alignment vertical="center"/>
    </xf>
    <xf numFmtId="9" fontId="10" fillId="0" borderId="0" xfId="2" applyFont="1" applyAlignment="1">
      <alignment vertical="center"/>
    </xf>
    <xf numFmtId="0" fontId="18" fillId="0" borderId="0" xfId="0" applyFont="1" applyAlignment="1">
      <alignment vertical="center" wrapText="1"/>
    </xf>
    <xf numFmtId="168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70" fontId="3" fillId="0" borderId="0" xfId="0" applyNumberFormat="1" applyFont="1" applyAlignment="1">
      <alignment vertical="center"/>
    </xf>
    <xf numFmtId="168" fontId="4" fillId="4" borderId="21" xfId="0" applyNumberFormat="1" applyFont="1" applyFill="1" applyBorder="1" applyAlignment="1">
      <alignment horizontal="right" vertical="center"/>
    </xf>
    <xf numFmtId="171" fontId="0" fillId="4" borderId="0" xfId="0" applyNumberFormat="1" applyFill="1" applyAlignment="1">
      <alignment horizontal="right" vertical="center"/>
    </xf>
    <xf numFmtId="169" fontId="4" fillId="4" borderId="2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0" fillId="0" borderId="0" xfId="0" applyFont="1" applyAlignment="1">
      <alignment horizontal="right" vertical="center"/>
    </xf>
    <xf numFmtId="169" fontId="4" fillId="0" borderId="0" xfId="0" applyNumberFormat="1" applyFont="1" applyAlignment="1">
      <alignment vertical="center"/>
    </xf>
    <xf numFmtId="169" fontId="2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3" applyFont="1" applyFill="1" applyBorder="1" applyAlignment="1" applyProtection="1">
      <alignment vertical="center"/>
    </xf>
    <xf numFmtId="0" fontId="21" fillId="3" borderId="0" xfId="0" applyFont="1" applyFill="1" applyAlignment="1">
      <alignment vertical="top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indent="3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4" fillId="3" borderId="28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29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10" fillId="0" borderId="0" xfId="0" applyFont="1"/>
    <xf numFmtId="0" fontId="4" fillId="3" borderId="0" xfId="0" applyFont="1" applyFill="1" applyAlignment="1">
      <alignment horizontal="left" vertical="center"/>
    </xf>
    <xf numFmtId="172" fontId="0" fillId="3" borderId="0" xfId="0" applyNumberFormat="1" applyFill="1" applyAlignment="1">
      <alignment wrapText="1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23" fillId="3" borderId="0" xfId="0" applyFont="1" applyFill="1" applyAlignment="1">
      <alignment vertical="center"/>
    </xf>
    <xf numFmtId="0" fontId="10" fillId="0" borderId="14" xfId="0" applyFont="1" applyBorder="1" applyAlignment="1">
      <alignment horizontal="left" vertical="center" indent="2"/>
    </xf>
    <xf numFmtId="0" fontId="0" fillId="0" borderId="2" xfId="0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0" borderId="14" xfId="0" applyFont="1" applyBorder="1" applyAlignment="1">
      <alignment horizontal="left" vertical="center" indent="4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0" xfId="2" applyNumberFormat="1" applyFont="1" applyBorder="1" applyAlignment="1">
      <alignment vertical="center"/>
    </xf>
    <xf numFmtId="165" fontId="0" fillId="8" borderId="2" xfId="1" applyNumberFormat="1" applyFont="1" applyFill="1" applyBorder="1"/>
    <xf numFmtId="43" fontId="4" fillId="8" borderId="12" xfId="1" applyFont="1" applyFill="1" applyBorder="1"/>
    <xf numFmtId="43" fontId="0" fillId="8" borderId="13" xfId="1" applyFont="1" applyFill="1" applyBorder="1"/>
    <xf numFmtId="43" fontId="0" fillId="8" borderId="2" xfId="1" applyFont="1" applyFill="1" applyBorder="1"/>
    <xf numFmtId="43" fontId="0" fillId="8" borderId="15" xfId="1" applyFont="1" applyFill="1" applyBorder="1"/>
    <xf numFmtId="43" fontId="0" fillId="8" borderId="17" xfId="1" applyFont="1" applyFill="1" applyBorder="1"/>
    <xf numFmtId="43" fontId="0" fillId="8" borderId="18" xfId="1" applyFont="1" applyFill="1" applyBorder="1"/>
    <xf numFmtId="0" fontId="0" fillId="8" borderId="19" xfId="0" applyFill="1" applyBorder="1" applyAlignment="1">
      <alignment horizontal="right"/>
    </xf>
    <xf numFmtId="43" fontId="4" fillId="8" borderId="2" xfId="1" applyFont="1" applyFill="1" applyBorder="1"/>
    <xf numFmtId="43" fontId="4" fillId="8" borderId="2" xfId="1" applyFont="1" applyFill="1" applyBorder="1" applyAlignment="1">
      <alignment horizontal="right"/>
    </xf>
    <xf numFmtId="164" fontId="0" fillId="8" borderId="2" xfId="1" applyNumberFormat="1" applyFont="1" applyFill="1" applyBorder="1"/>
    <xf numFmtId="0" fontId="0" fillId="8" borderId="26" xfId="0" applyFill="1" applyBorder="1"/>
    <xf numFmtId="0" fontId="0" fillId="0" borderId="32" xfId="0" applyBorder="1"/>
    <xf numFmtId="0" fontId="0" fillId="0" borderId="27" xfId="0" applyBorder="1"/>
    <xf numFmtId="0" fontId="0" fillId="0" borderId="22" xfId="0" applyBorder="1"/>
    <xf numFmtId="0" fontId="0" fillId="0" borderId="3" xfId="0" applyBorder="1"/>
    <xf numFmtId="43" fontId="4" fillId="8" borderId="30" xfId="0" applyNumberFormat="1" applyFont="1" applyFill="1" applyBorder="1" applyAlignment="1">
      <alignment horizontal="center" vertical="center" wrapText="1"/>
    </xf>
    <xf numFmtId="166" fontId="4" fillId="8" borderId="2" xfId="2" applyNumberFormat="1" applyFont="1" applyFill="1" applyBorder="1" applyAlignment="1">
      <alignment vertical="center"/>
    </xf>
    <xf numFmtId="173" fontId="1" fillId="8" borderId="2" xfId="3" applyNumberFormat="1" applyFont="1" applyFill="1" applyBorder="1" applyAlignment="1">
      <alignment vertical="center"/>
    </xf>
    <xf numFmtId="167" fontId="1" fillId="8" borderId="2" xfId="1" applyNumberFormat="1" applyFont="1" applyFill="1" applyBorder="1" applyAlignment="1">
      <alignment vertical="center"/>
    </xf>
    <xf numFmtId="166" fontId="0" fillId="8" borderId="5" xfId="2" applyNumberFormat="1" applyFont="1" applyFill="1" applyBorder="1" applyAlignment="1" applyProtection="1">
      <alignment horizontal="right" vertical="center"/>
    </xf>
    <xf numFmtId="166" fontId="4" fillId="8" borderId="2" xfId="2" applyNumberFormat="1" applyFont="1" applyFill="1" applyBorder="1" applyAlignment="1" applyProtection="1">
      <alignment horizontal="right" vertical="center"/>
    </xf>
    <xf numFmtId="165" fontId="4" fillId="8" borderId="2" xfId="1" applyNumberFormat="1" applyFont="1" applyFill="1" applyBorder="1"/>
    <xf numFmtId="167" fontId="0" fillId="8" borderId="2" xfId="1" applyNumberFormat="1" applyFont="1" applyFill="1" applyBorder="1"/>
    <xf numFmtId="165" fontId="4" fillId="8" borderId="21" xfId="1" applyNumberFormat="1" applyFont="1" applyFill="1" applyBorder="1" applyAlignment="1">
      <alignment vertical="center"/>
    </xf>
    <xf numFmtId="43" fontId="0" fillId="8" borderId="0" xfId="1" applyFont="1" applyFill="1" applyAlignment="1">
      <alignment vertical="center"/>
    </xf>
    <xf numFmtId="43" fontId="1" fillId="8" borderId="0" xfId="1" applyFont="1" applyFill="1" applyAlignment="1">
      <alignment vertical="center"/>
    </xf>
    <xf numFmtId="168" fontId="0" fillId="8" borderId="0" xfId="0" applyNumberFormat="1" applyFill="1" applyAlignment="1">
      <alignment vertical="center"/>
    </xf>
    <xf numFmtId="168" fontId="0" fillId="8" borderId="0" xfId="0" applyNumberFormat="1" applyFill="1" applyAlignment="1">
      <alignment horizontal="right" vertical="center"/>
    </xf>
    <xf numFmtId="169" fontId="0" fillId="8" borderId="0" xfId="0" applyNumberFormat="1" applyFill="1" applyAlignment="1">
      <alignment horizontal="right" vertical="center"/>
    </xf>
    <xf numFmtId="0" fontId="0" fillId="8" borderId="0" xfId="0" applyFill="1" applyAlignment="1">
      <alignment vertical="center"/>
    </xf>
    <xf numFmtId="169" fontId="0" fillId="8" borderId="0" xfId="0" applyNumberFormat="1" applyFill="1" applyAlignment="1">
      <alignment vertical="center"/>
    </xf>
    <xf numFmtId="168" fontId="4" fillId="8" borderId="21" xfId="0" applyNumberFormat="1" applyFont="1" applyFill="1" applyBorder="1" applyAlignment="1">
      <alignment vertical="center"/>
    </xf>
    <xf numFmtId="169" fontId="4" fillId="8" borderId="21" xfId="0" applyNumberFormat="1" applyFont="1" applyFill="1" applyBorder="1" applyAlignment="1">
      <alignment vertical="center"/>
    </xf>
    <xf numFmtId="168" fontId="4" fillId="8" borderId="3" xfId="0" applyNumberFormat="1" applyFont="1" applyFill="1" applyBorder="1" applyAlignment="1">
      <alignment vertical="center"/>
    </xf>
    <xf numFmtId="10" fontId="0" fillId="8" borderId="3" xfId="2" applyNumberFormat="1" applyFont="1" applyFill="1" applyBorder="1" applyAlignment="1">
      <alignment vertical="center"/>
    </xf>
    <xf numFmtId="168" fontId="0" fillId="8" borderId="25" xfId="0" applyNumberForma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9" fontId="0" fillId="0" borderId="0" xfId="2" applyFont="1" applyFill="1" applyAlignment="1">
      <alignment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167" fontId="0" fillId="9" borderId="2" xfId="1" applyNumberFormat="1" applyFont="1" applyFill="1" applyBorder="1"/>
    <xf numFmtId="43" fontId="0" fillId="9" borderId="2" xfId="1" applyFont="1" applyFill="1" applyBorder="1"/>
    <xf numFmtId="164" fontId="0" fillId="9" borderId="2" xfId="1" applyNumberFormat="1" applyFont="1" applyFill="1" applyBorder="1"/>
    <xf numFmtId="165" fontId="0" fillId="9" borderId="2" xfId="1" applyNumberFormat="1" applyFont="1" applyFill="1" applyBorder="1"/>
    <xf numFmtId="0" fontId="0" fillId="9" borderId="2" xfId="0" applyFill="1" applyBorder="1" applyAlignment="1">
      <alignment horizontal="left" indent="2"/>
    </xf>
    <xf numFmtId="0" fontId="4" fillId="9" borderId="13" xfId="0" applyFont="1" applyFill="1" applyBorder="1" applyAlignment="1">
      <alignment horizontal="right" vertical="center"/>
    </xf>
    <xf numFmtId="166" fontId="4" fillId="9" borderId="2" xfId="2" applyNumberFormat="1" applyFont="1" applyFill="1" applyBorder="1" applyAlignment="1">
      <alignment vertical="center"/>
    </xf>
    <xf numFmtId="173" fontId="1" fillId="9" borderId="17" xfId="3" applyNumberFormat="1" applyFont="1" applyFill="1" applyBorder="1" applyAlignment="1">
      <alignment vertical="center"/>
    </xf>
    <xf numFmtId="0" fontId="0" fillId="9" borderId="18" xfId="0" applyFill="1" applyBorder="1" applyAlignment="1">
      <alignment vertical="center" wrapText="1"/>
    </xf>
    <xf numFmtId="165" fontId="0" fillId="9" borderId="5" xfId="1" applyNumberFormat="1" applyFont="1" applyFill="1" applyBorder="1" applyAlignment="1" applyProtection="1">
      <alignment horizontal="center" vertical="center"/>
      <protection locked="0"/>
    </xf>
    <xf numFmtId="166" fontId="0" fillId="9" borderId="5" xfId="2" applyNumberFormat="1" applyFont="1" applyFill="1" applyBorder="1" applyAlignment="1" applyProtection="1">
      <alignment horizontal="right" vertical="center"/>
      <protection locked="0"/>
    </xf>
    <xf numFmtId="2" fontId="0" fillId="9" borderId="5" xfId="2" applyNumberFormat="1" applyFont="1" applyFill="1" applyBorder="1" applyAlignment="1" applyProtection="1">
      <alignment horizontal="right" vertical="center"/>
      <protection locked="0"/>
    </xf>
    <xf numFmtId="166" fontId="0" fillId="9" borderId="8" xfId="2" applyNumberFormat="1" applyFont="1" applyFill="1" applyBorder="1" applyAlignment="1" applyProtection="1">
      <alignment horizontal="right" vertical="center"/>
      <protection locked="0"/>
    </xf>
    <xf numFmtId="0" fontId="0" fillId="9" borderId="1" xfId="0" applyFill="1" applyBorder="1"/>
    <xf numFmtId="0" fontId="2" fillId="7" borderId="0" xfId="0" applyFont="1" applyFill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 wrapText="1"/>
    </xf>
    <xf numFmtId="0" fontId="26" fillId="3" borderId="0" xfId="0" applyFont="1" applyFill="1"/>
    <xf numFmtId="0" fontId="4" fillId="0" borderId="37" xfId="0" applyFont="1" applyBorder="1" applyAlignment="1">
      <alignment vertical="center"/>
    </xf>
    <xf numFmtId="10" fontId="4" fillId="8" borderId="33" xfId="2" applyNumberFormat="1" applyFont="1" applyFill="1" applyBorder="1" applyAlignment="1">
      <alignment vertical="center"/>
    </xf>
    <xf numFmtId="0" fontId="4" fillId="9" borderId="35" xfId="0" applyFont="1" applyFill="1" applyBorder="1" applyAlignment="1">
      <alignment horizontal="left" vertical="center"/>
    </xf>
    <xf numFmtId="9" fontId="0" fillId="9" borderId="36" xfId="2" applyFont="1" applyFill="1" applyBorder="1"/>
    <xf numFmtId="10" fontId="4" fillId="8" borderId="33" xfId="2" applyNumberFormat="1" applyFont="1" applyFill="1" applyBorder="1" applyAlignment="1">
      <alignment horizontal="center" vertical="center"/>
    </xf>
    <xf numFmtId="0" fontId="0" fillId="8" borderId="6" xfId="0" applyFill="1" applyBorder="1" applyAlignment="1" applyProtection="1">
      <alignment horizontal="left" vertical="center" wrapText="1"/>
      <protection locked="0"/>
    </xf>
    <xf numFmtId="0" fontId="25" fillId="8" borderId="6" xfId="4" applyFill="1" applyBorder="1" applyAlignment="1" applyProtection="1">
      <alignment horizontal="left" vertical="center" wrapText="1"/>
      <protection locked="0"/>
    </xf>
    <xf numFmtId="0" fontId="0" fillId="8" borderId="9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4" fillId="9" borderId="42" xfId="0" applyFont="1" applyFill="1" applyBorder="1" applyAlignment="1">
      <alignment vertical="center" wrapText="1"/>
    </xf>
    <xf numFmtId="0" fontId="0" fillId="9" borderId="43" xfId="0" applyFill="1" applyBorder="1" applyAlignment="1">
      <alignment vertical="center" wrapText="1"/>
    </xf>
    <xf numFmtId="0" fontId="17" fillId="9" borderId="3" xfId="0" applyFont="1" applyFill="1" applyBorder="1" applyAlignment="1">
      <alignment vertical="center"/>
    </xf>
    <xf numFmtId="0" fontId="25" fillId="9" borderId="15" xfId="4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10" fontId="1" fillId="8" borderId="2" xfId="2" applyNumberFormat="1" applyFont="1" applyFill="1" applyBorder="1" applyAlignment="1">
      <alignment vertical="center"/>
    </xf>
    <xf numFmtId="10" fontId="1" fillId="8" borderId="2" xfId="2" applyNumberFormat="1" applyFont="1" applyFill="1" applyBorder="1" applyAlignment="1">
      <alignment horizontal="center" vertical="center"/>
    </xf>
    <xf numFmtId="10" fontId="10" fillId="8" borderId="2" xfId="2" applyNumberFormat="1" applyFont="1" applyFill="1" applyBorder="1" applyAlignment="1">
      <alignment vertical="center"/>
    </xf>
    <xf numFmtId="0" fontId="10" fillId="0" borderId="44" xfId="0" applyFont="1" applyBorder="1" applyAlignment="1">
      <alignment horizontal="left" vertical="center" indent="4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72" fontId="4" fillId="8" borderId="12" xfId="3" applyNumberFormat="1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0" fillId="0" borderId="0" xfId="0" quotePrefix="1" applyAlignment="1">
      <alignment horizontal="center" vertical="center"/>
    </xf>
    <xf numFmtId="168" fontId="0" fillId="3" borderId="0" xfId="0" applyNumberFormat="1" applyFill="1" applyAlignment="1">
      <alignment vertical="center"/>
    </xf>
    <xf numFmtId="169" fontId="20" fillId="3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10" fillId="3" borderId="0" xfId="0" applyFont="1" applyFill="1" applyAlignment="1">
      <alignment vertical="center" wrapText="1"/>
    </xf>
    <xf numFmtId="169" fontId="0" fillId="9" borderId="2" xfId="0" applyNumberFormat="1" applyFill="1" applyBorder="1"/>
    <xf numFmtId="0" fontId="4" fillId="3" borderId="2" xfId="0" applyFont="1" applyFill="1" applyBorder="1" applyAlignment="1">
      <alignment vertical="center" wrapText="1"/>
    </xf>
    <xf numFmtId="168" fontId="4" fillId="8" borderId="2" xfId="0" applyNumberFormat="1" applyFont="1" applyFill="1" applyBorder="1" applyAlignment="1">
      <alignment vertical="center"/>
    </xf>
    <xf numFmtId="0" fontId="0" fillId="3" borderId="2" xfId="0" applyFill="1" applyBorder="1"/>
    <xf numFmtId="0" fontId="4" fillId="0" borderId="2" xfId="0" applyFont="1" applyBorder="1" applyAlignment="1">
      <alignment vertical="center" wrapText="1"/>
    </xf>
    <xf numFmtId="4" fontId="0" fillId="8" borderId="2" xfId="0" applyNumberForma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168" fontId="0" fillId="8" borderId="2" xfId="0" applyNumberFormat="1" applyFill="1" applyBorder="1" applyAlignment="1">
      <alignment horizontal="left" vertical="center"/>
    </xf>
    <xf numFmtId="2" fontId="0" fillId="9" borderId="5" xfId="2" applyNumberFormat="1" applyFont="1" applyFill="1" applyBorder="1" applyAlignment="1" applyProtection="1">
      <protection locked="0"/>
    </xf>
    <xf numFmtId="0" fontId="0" fillId="3" borderId="2" xfId="0" applyFill="1" applyBorder="1" applyAlignment="1">
      <alignment vertical="center" wrapText="1"/>
    </xf>
    <xf numFmtId="169" fontId="0" fillId="9" borderId="2" xfId="0" applyNumberFormat="1" applyFill="1" applyBorder="1" applyAlignment="1">
      <alignment vertical="center"/>
    </xf>
    <xf numFmtId="169" fontId="17" fillId="10" borderId="21" xfId="0" applyNumberFormat="1" applyFont="1" applyFill="1" applyBorder="1" applyAlignment="1">
      <alignment vertical="center"/>
    </xf>
    <xf numFmtId="0" fontId="2" fillId="5" borderId="3" xfId="0" applyFont="1" applyFill="1" applyBorder="1" applyAlignment="1">
      <alignment horizontal="right" vertical="center"/>
    </xf>
    <xf numFmtId="9" fontId="18" fillId="0" borderId="0" xfId="2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173" fontId="4" fillId="6" borderId="2" xfId="1" applyNumberFormat="1" applyFont="1" applyFill="1" applyBorder="1"/>
    <xf numFmtId="173" fontId="4" fillId="8" borderId="23" xfId="1" applyNumberFormat="1" applyFont="1" applyFill="1" applyBorder="1" applyAlignment="1">
      <alignment vertical="center"/>
    </xf>
    <xf numFmtId="173" fontId="4" fillId="8" borderId="22" xfId="1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49" fontId="0" fillId="9" borderId="39" xfId="2" applyNumberFormat="1" applyFont="1" applyFill="1" applyBorder="1" applyAlignment="1">
      <alignment horizontal="center"/>
    </xf>
    <xf numFmtId="49" fontId="0" fillId="9" borderId="40" xfId="2" applyNumberFormat="1" applyFont="1" applyFill="1" applyBorder="1" applyAlignment="1">
      <alignment horizontal="center"/>
    </xf>
    <xf numFmtId="49" fontId="0" fillId="9" borderId="38" xfId="2" applyNumberFormat="1" applyFont="1" applyFill="1" applyBorder="1" applyAlignment="1">
      <alignment horizontal="center"/>
    </xf>
    <xf numFmtId="169" fontId="0" fillId="11" borderId="0" xfId="0" applyNumberFormat="1" applyFill="1" applyAlignment="1">
      <alignment vertical="center"/>
    </xf>
  </cellXfs>
  <cellStyles count="5">
    <cellStyle name="Collegamento ipertestuale" xfId="4" builtinId="8"/>
    <cellStyle name="Comma 3" xfId="3" xr:uid="{00000000-0005-0000-0000-000001000000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6344</xdr:colOff>
      <xdr:row>45</xdr:row>
      <xdr:rowOff>1067</xdr:rowOff>
    </xdr:from>
    <xdr:ext cx="4736914" cy="78124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95A873-9D68-7756-EFD7-D935E5181FD2}"/>
            </a:ext>
          </a:extLst>
        </xdr:cNvPr>
        <xdr:cNvSpPr txBox="1"/>
      </xdr:nvSpPr>
      <xdr:spPr>
        <a:xfrm>
          <a:off x="12352558" y="7902281"/>
          <a:ext cx="4736914" cy="7812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N.B. In caso di modifica del file, aggiungendo o eliminando colonne per adattare il periodo di osservazione, è necessario mantenere nell'ultimo anno di piano la formula della cella evidenziata in giallo, al fine di sommare anche il valore del Terminal Value (TV).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39340</xdr:colOff>
      <xdr:row>3</xdr:row>
      <xdr:rowOff>54366</xdr:rowOff>
    </xdr:from>
    <xdr:to>
      <xdr:col>2</xdr:col>
      <xdr:colOff>2684175</xdr:colOff>
      <xdr:row>4</xdr:row>
      <xdr:rowOff>172646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723681B-FEDF-4186-BC0A-298422C7C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" t="28289" r="1648" b="21346"/>
        <a:stretch/>
      </xdr:blipFill>
      <xdr:spPr bwMode="auto">
        <a:xfrm>
          <a:off x="646243" y="526401"/>
          <a:ext cx="2646771" cy="34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303451</xdr:colOff>
      <xdr:row>21</xdr:row>
      <xdr:rowOff>4887</xdr:rowOff>
    </xdr:from>
    <xdr:to>
      <xdr:col>4</xdr:col>
      <xdr:colOff>1522651</xdr:colOff>
      <xdr:row>22</xdr:row>
      <xdr:rowOff>29556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443FCF1-6EC2-C658-B699-4A28C521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327" y="3724975"/>
          <a:ext cx="1219200" cy="20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305442</xdr:colOff>
      <xdr:row>22</xdr:row>
      <xdr:rowOff>96456</xdr:rowOff>
    </xdr:from>
    <xdr:to>
      <xdr:col>4</xdr:col>
      <xdr:colOff>1792467</xdr:colOff>
      <xdr:row>24</xdr:row>
      <xdr:rowOff>83933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63307B1-9F68-CCBE-B9F4-B0B1C4FF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252" y="3745697"/>
          <a:ext cx="1487025" cy="34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23789</xdr:colOff>
      <xdr:row>6</xdr:row>
      <xdr:rowOff>39690</xdr:rowOff>
    </xdr:from>
    <xdr:to>
      <xdr:col>2</xdr:col>
      <xdr:colOff>1166798</xdr:colOff>
      <xdr:row>7</xdr:row>
      <xdr:rowOff>154897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A5714E6-99E1-A55E-6199-D6B6A910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14" y="1079503"/>
          <a:ext cx="1143009" cy="29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ges.stern.nyu.edu/~adamodar/New_Home_Page/datacurrent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-risk-premia.com/it.html" TargetMode="External"/><Relationship Id="rId2" Type="http://schemas.openxmlformats.org/officeDocument/2006/relationships/hyperlink" Target="http://people.stern.nyu.edu/adamodar/New_Home_Page/dataarchived.html" TargetMode="External"/><Relationship Id="rId1" Type="http://schemas.openxmlformats.org/officeDocument/2006/relationships/hyperlink" Target="https://www.bancaditalia.it/compiti/operazioni-mef/rendistato-rendiob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" customWidth="1"/>
    <col min="2" max="2" width="27.08984375" customWidth="1"/>
    <col min="3" max="10" width="19.7265625" customWidth="1"/>
  </cols>
  <sheetData>
    <row r="1" spans="1:10" ht="17" x14ac:dyDescent="0.35">
      <c r="A1" s="1"/>
      <c r="B1" s="1" t="s">
        <v>195</v>
      </c>
      <c r="C1" s="36"/>
      <c r="D1" s="36"/>
      <c r="E1" s="36"/>
      <c r="F1" s="36"/>
      <c r="G1" s="36"/>
      <c r="H1" s="36"/>
      <c r="I1" s="36"/>
      <c r="J1" s="36"/>
    </row>
    <row r="2" spans="1:10" s="4" customFormat="1" ht="7.5" customHeight="1" x14ac:dyDescent="0.35">
      <c r="A2" s="247"/>
      <c r="B2" s="247"/>
      <c r="C2" s="105"/>
      <c r="D2" s="105"/>
      <c r="E2" s="105"/>
      <c r="F2" s="105"/>
      <c r="G2" s="105"/>
      <c r="H2" s="105"/>
      <c r="I2" s="105"/>
      <c r="J2" s="105"/>
    </row>
    <row r="3" spans="1:10" s="4" customFormat="1" ht="13" customHeight="1" x14ac:dyDescent="0.35">
      <c r="A3" s="247"/>
      <c r="B3" s="248" t="s">
        <v>193</v>
      </c>
      <c r="C3" s="105"/>
      <c r="D3" s="105"/>
      <c r="E3" s="105"/>
      <c r="F3" s="105"/>
      <c r="G3" s="105"/>
      <c r="H3" s="105"/>
      <c r="I3" s="105"/>
      <c r="J3" s="105"/>
    </row>
    <row r="4" spans="1:10" ht="6.5" customHeight="1" x14ac:dyDescent="0.35"/>
    <row r="5" spans="1:10" x14ac:dyDescent="0.35">
      <c r="A5" s="173"/>
      <c r="B5" s="173" t="s">
        <v>16</v>
      </c>
      <c r="C5" s="175"/>
      <c r="D5" s="173"/>
      <c r="E5" s="175"/>
      <c r="F5" s="173"/>
      <c r="G5" s="175"/>
      <c r="H5" s="173"/>
      <c r="I5" s="175"/>
      <c r="J5" s="173"/>
    </row>
    <row r="6" spans="1:10" s="4" customFormat="1" ht="6" customHeight="1" x14ac:dyDescent="0.35">
      <c r="B6" s="105"/>
      <c r="C6" s="179"/>
      <c r="D6" s="105"/>
      <c r="E6" s="179"/>
      <c r="F6" s="105"/>
      <c r="G6" s="179"/>
      <c r="H6" s="105"/>
      <c r="I6" s="179"/>
      <c r="J6" s="105"/>
    </row>
    <row r="7" spans="1:10" ht="23.5" customHeight="1" x14ac:dyDescent="0.35">
      <c r="B7" s="193"/>
      <c r="C7" s="245" t="s">
        <v>185</v>
      </c>
      <c r="D7" s="150"/>
      <c r="E7" s="150"/>
      <c r="F7" s="150"/>
      <c r="G7" s="150"/>
      <c r="H7" s="150"/>
      <c r="I7" s="150"/>
      <c r="J7" s="151"/>
    </row>
    <row r="8" spans="1:10" ht="23.5" customHeight="1" x14ac:dyDescent="0.35">
      <c r="B8" s="147"/>
      <c r="C8" s="246" t="s">
        <v>186</v>
      </c>
      <c r="D8" s="148"/>
      <c r="E8" s="148"/>
      <c r="F8" s="148"/>
      <c r="G8" s="148"/>
      <c r="H8" s="148"/>
      <c r="I8" s="148"/>
      <c r="J8" s="149"/>
    </row>
    <row r="9" spans="1:10" ht="6" customHeight="1" x14ac:dyDescent="0.35"/>
    <row r="10" spans="1:10" x14ac:dyDescent="0.35">
      <c r="A10" s="173"/>
      <c r="B10" s="173" t="s">
        <v>17</v>
      </c>
      <c r="C10" s="175"/>
      <c r="D10" s="173"/>
      <c r="E10" s="175"/>
      <c r="F10" s="173"/>
      <c r="G10" s="175"/>
      <c r="H10" s="173"/>
      <c r="I10" s="175"/>
      <c r="J10" s="173"/>
    </row>
    <row r="11" spans="1:10" s="4" customFormat="1" ht="6" customHeight="1" x14ac:dyDescent="0.35">
      <c r="B11" s="105"/>
      <c r="C11" s="179"/>
      <c r="D11" s="105"/>
      <c r="E11" s="179"/>
      <c r="F11" s="105"/>
      <c r="G11" s="179"/>
      <c r="H11" s="105"/>
      <c r="I11" s="179"/>
      <c r="J11" s="105"/>
    </row>
    <row r="12" spans="1:10" ht="45" customHeight="1" x14ac:dyDescent="0.35">
      <c r="B12" s="178" t="s">
        <v>21</v>
      </c>
      <c r="C12" s="262" t="s">
        <v>229</v>
      </c>
      <c r="D12" s="263"/>
      <c r="E12" s="263"/>
      <c r="F12" s="263"/>
      <c r="G12" s="263"/>
      <c r="H12" s="263"/>
      <c r="I12" s="263"/>
      <c r="J12" s="264"/>
    </row>
    <row r="13" spans="1:10" ht="45" customHeight="1" x14ac:dyDescent="0.35">
      <c r="B13" s="178" t="s">
        <v>41</v>
      </c>
      <c r="C13" s="261" t="s">
        <v>48</v>
      </c>
      <c r="D13" s="261"/>
      <c r="E13" s="261"/>
      <c r="F13" s="261"/>
      <c r="G13" s="261"/>
      <c r="H13" s="261"/>
      <c r="I13" s="261"/>
      <c r="J13" s="261"/>
    </row>
    <row r="14" spans="1:10" ht="45" customHeight="1" x14ac:dyDescent="0.35">
      <c r="B14" s="178" t="s">
        <v>42</v>
      </c>
      <c r="C14" s="261" t="s">
        <v>187</v>
      </c>
      <c r="D14" s="261"/>
      <c r="E14" s="261"/>
      <c r="F14" s="261"/>
      <c r="G14" s="261"/>
      <c r="H14" s="261"/>
      <c r="I14" s="261"/>
      <c r="J14" s="261"/>
    </row>
    <row r="15" spans="1:10" ht="45" customHeight="1" x14ac:dyDescent="0.35">
      <c r="B15" s="178" t="s">
        <v>43</v>
      </c>
      <c r="C15" s="261" t="s">
        <v>188</v>
      </c>
      <c r="D15" s="261"/>
      <c r="E15" s="261"/>
      <c r="F15" s="261"/>
      <c r="G15" s="261"/>
      <c r="H15" s="261"/>
      <c r="I15" s="261"/>
      <c r="J15" s="261"/>
    </row>
    <row r="16" spans="1:10" ht="45" customHeight="1" x14ac:dyDescent="0.35">
      <c r="B16" s="178" t="s">
        <v>44</v>
      </c>
      <c r="C16" s="261" t="s">
        <v>189</v>
      </c>
      <c r="D16" s="263"/>
      <c r="E16" s="263"/>
      <c r="F16" s="263"/>
      <c r="G16" s="263"/>
      <c r="H16" s="263"/>
      <c r="I16" s="263"/>
      <c r="J16" s="264"/>
    </row>
    <row r="17" spans="2:10" ht="45" customHeight="1" x14ac:dyDescent="0.35">
      <c r="B17" s="178" t="s">
        <v>20</v>
      </c>
      <c r="C17" s="261" t="s">
        <v>190</v>
      </c>
      <c r="D17" s="261"/>
      <c r="E17" s="261"/>
      <c r="F17" s="261"/>
      <c r="G17" s="261"/>
      <c r="H17" s="261"/>
      <c r="I17" s="261"/>
      <c r="J17" s="261"/>
    </row>
    <row r="18" spans="2:10" ht="45" customHeight="1" x14ac:dyDescent="0.35">
      <c r="B18" s="178" t="s">
        <v>45</v>
      </c>
      <c r="C18" s="261" t="s">
        <v>191</v>
      </c>
      <c r="D18" s="261"/>
      <c r="E18" s="261"/>
      <c r="F18" s="261"/>
      <c r="G18" s="261"/>
      <c r="H18" s="261"/>
      <c r="I18" s="261"/>
      <c r="J18" s="261"/>
    </row>
    <row r="19" spans="2:10" ht="45" customHeight="1" x14ac:dyDescent="0.35">
      <c r="B19" s="178" t="s">
        <v>46</v>
      </c>
      <c r="C19" s="261" t="s">
        <v>192</v>
      </c>
      <c r="D19" s="261"/>
      <c r="E19" s="261"/>
      <c r="F19" s="261"/>
      <c r="G19" s="261"/>
      <c r="H19" s="261"/>
      <c r="I19" s="261"/>
      <c r="J19" s="261"/>
    </row>
    <row r="20" spans="2:10" ht="45" customHeight="1" x14ac:dyDescent="0.35">
      <c r="B20" s="178" t="s">
        <v>18</v>
      </c>
      <c r="C20" s="261" t="s">
        <v>184</v>
      </c>
      <c r="D20" s="261"/>
      <c r="E20" s="261"/>
      <c r="F20" s="261"/>
      <c r="G20" s="261"/>
      <c r="H20" s="261"/>
      <c r="I20" s="261"/>
      <c r="J20" s="261"/>
    </row>
    <row r="21" spans="2:10" ht="45" customHeight="1" x14ac:dyDescent="0.35">
      <c r="B21" s="178" t="s">
        <v>19</v>
      </c>
      <c r="C21" s="261" t="s">
        <v>183</v>
      </c>
      <c r="D21" s="261"/>
      <c r="E21" s="261"/>
      <c r="F21" s="261"/>
      <c r="G21" s="261"/>
      <c r="H21" s="261"/>
      <c r="I21" s="261"/>
      <c r="J21" s="261"/>
    </row>
    <row r="22" spans="2:10" ht="47.15" customHeight="1" x14ac:dyDescent="0.35">
      <c r="B22" s="178" t="s">
        <v>47</v>
      </c>
      <c r="C22" s="261" t="s">
        <v>49</v>
      </c>
      <c r="D22" s="261"/>
      <c r="E22" s="261"/>
      <c r="F22" s="261"/>
      <c r="G22" s="261"/>
      <c r="H22" s="261"/>
      <c r="I22" s="261"/>
      <c r="J22" s="261"/>
    </row>
    <row r="23" spans="2:10" x14ac:dyDescent="0.35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 x14ac:dyDescent="0.35">
      <c r="B24" t="s">
        <v>182</v>
      </c>
      <c r="C24" s="177"/>
      <c r="D24" s="177"/>
      <c r="E24" s="177"/>
      <c r="F24" s="177"/>
      <c r="G24" s="177"/>
      <c r="H24" s="177"/>
      <c r="I24" s="177"/>
      <c r="J24" s="177"/>
    </row>
    <row r="25" spans="2:10" x14ac:dyDescent="0.35">
      <c r="B25" s="177"/>
      <c r="C25" s="177"/>
      <c r="D25" s="177"/>
      <c r="E25" s="177"/>
      <c r="F25" s="177"/>
      <c r="G25" s="177"/>
      <c r="H25" s="177"/>
      <c r="I25" s="177"/>
      <c r="J25" s="177"/>
    </row>
  </sheetData>
  <mergeCells count="11">
    <mergeCell ref="C22:J22"/>
    <mergeCell ref="C21:J21"/>
    <mergeCell ref="C15:J15"/>
    <mergeCell ref="C12:J12"/>
    <mergeCell ref="C14:J14"/>
    <mergeCell ref="C13:J13"/>
    <mergeCell ref="C19:J19"/>
    <mergeCell ref="C16:J16"/>
    <mergeCell ref="C18:J18"/>
    <mergeCell ref="C17:J17"/>
    <mergeCell ref="C20:J20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99"/>
    <pageSetUpPr fitToPage="1"/>
  </sheetPr>
  <dimension ref="A1:Y29"/>
  <sheetViews>
    <sheetView zoomScaleNormal="100" workbookViewId="0">
      <pane ySplit="13" topLeftCell="A14" activePane="bottomLeft" state="frozen"/>
      <selection activeCell="C21" sqref="C21:J21"/>
      <selection pane="bottomLeft" activeCell="C21" sqref="C21:J21"/>
    </sheetView>
  </sheetViews>
  <sheetFormatPr defaultColWidth="8.81640625" defaultRowHeight="14.5" x14ac:dyDescent="0.35"/>
  <cols>
    <col min="1" max="2" width="3.1796875" style="4" customWidth="1"/>
    <col min="3" max="3" width="54.81640625" style="4" customWidth="1"/>
    <col min="4" max="4" width="11.81640625" style="4" customWidth="1"/>
    <col min="5" max="5" width="53.1796875" style="4" customWidth="1"/>
    <col min="6" max="6" width="20.453125" style="4" customWidth="1"/>
    <col min="7" max="7" width="39.54296875" style="4" customWidth="1"/>
    <col min="8" max="16384" width="8.81640625" style="4"/>
  </cols>
  <sheetData>
    <row r="1" spans="1:25" s="2" customFormat="1" ht="17.149999999999999" customHeight="1" x14ac:dyDescent="0.4">
      <c r="A1" s="1"/>
      <c r="B1" s="1" t="s">
        <v>84</v>
      </c>
      <c r="C1" s="1"/>
      <c r="D1" s="1"/>
      <c r="E1" s="1"/>
      <c r="F1" s="1"/>
      <c r="G1" s="1"/>
      <c r="H1" s="1"/>
      <c r="I1" s="1"/>
      <c r="J1" s="1"/>
      <c r="K1" s="1"/>
      <c r="L1" s="1"/>
      <c r="Y1" s="3"/>
    </row>
    <row r="2" spans="1:25" ht="7.5" customHeight="1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Y2" s="108"/>
    </row>
    <row r="3" spans="1:25" x14ac:dyDescent="0.35">
      <c r="B3" s="106" t="s">
        <v>141</v>
      </c>
      <c r="C3" s="109"/>
      <c r="D3" s="109"/>
      <c r="E3" s="109"/>
      <c r="F3" s="109"/>
      <c r="G3" s="109"/>
      <c r="H3" s="109"/>
      <c r="I3" s="109"/>
      <c r="J3" s="109"/>
    </row>
    <row r="4" spans="1:25" x14ac:dyDescent="0.35">
      <c r="B4" s="26" t="s">
        <v>181</v>
      </c>
      <c r="C4" s="67"/>
      <c r="D4" s="67"/>
      <c r="E4" s="67"/>
      <c r="F4" s="67"/>
      <c r="G4" s="67"/>
      <c r="H4" s="109"/>
      <c r="I4" s="109"/>
      <c r="J4" s="109"/>
    </row>
    <row r="5" spans="1:25" x14ac:dyDescent="0.35">
      <c r="B5" s="127" t="s">
        <v>179</v>
      </c>
      <c r="C5" s="236"/>
      <c r="D5" s="236"/>
      <c r="E5" s="236"/>
      <c r="F5" s="109"/>
      <c r="G5" s="109"/>
      <c r="H5" s="109"/>
      <c r="I5" s="109"/>
      <c r="J5" s="109"/>
    </row>
    <row r="6" spans="1:25" x14ac:dyDescent="0.35">
      <c r="B6" s="106" t="s">
        <v>142</v>
      </c>
      <c r="C6" s="109"/>
      <c r="D6" s="109"/>
      <c r="E6" s="109"/>
      <c r="F6" s="109"/>
      <c r="G6" s="109"/>
      <c r="H6" s="109"/>
      <c r="I6" s="109"/>
      <c r="J6" s="109"/>
    </row>
    <row r="7" spans="1:25" x14ac:dyDescent="0.35">
      <c r="B7" s="110"/>
      <c r="D7"/>
      <c r="E7" s="112"/>
    </row>
    <row r="8" spans="1:25" x14ac:dyDescent="0.35">
      <c r="B8" s="110"/>
      <c r="D8" s="7"/>
    </row>
    <row r="9" spans="1:25" ht="16.5" x14ac:dyDescent="0.35">
      <c r="B9" s="106" t="s">
        <v>143</v>
      </c>
      <c r="C9" s="106"/>
      <c r="D9" s="106"/>
      <c r="E9" s="106"/>
      <c r="F9" s="106"/>
      <c r="G9" s="106"/>
      <c r="H9" s="106"/>
      <c r="I9" s="106"/>
      <c r="J9" s="106"/>
    </row>
    <row r="10" spans="1:25" x14ac:dyDescent="0.35">
      <c r="B10" t="s">
        <v>145</v>
      </c>
    </row>
    <row r="11" spans="1:25" x14ac:dyDescent="0.35">
      <c r="B11" s="4" t="s">
        <v>156</v>
      </c>
    </row>
    <row r="12" spans="1:25" x14ac:dyDescent="0.35">
      <c r="B12" s="4" t="s">
        <v>157</v>
      </c>
    </row>
    <row r="13" spans="1:25" ht="5.5" customHeight="1" x14ac:dyDescent="0.35"/>
    <row r="14" spans="1:25" s="2" customFormat="1" ht="17" x14ac:dyDescent="0.4">
      <c r="A14" s="18"/>
      <c r="B14" s="18" t="s">
        <v>67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25" ht="15" thickBot="1" x14ac:dyDescent="0.4">
      <c r="B15" s="6"/>
    </row>
    <row r="16" spans="1:25" x14ac:dyDescent="0.35">
      <c r="C16" s="113" t="s">
        <v>138</v>
      </c>
      <c r="D16" s="114" t="s">
        <v>139</v>
      </c>
      <c r="E16" s="185" t="s">
        <v>148</v>
      </c>
      <c r="F16" s="115" t="s">
        <v>146</v>
      </c>
    </row>
    <row r="17" spans="3:24" ht="15" thickBot="1" x14ac:dyDescent="0.4">
      <c r="C17" s="116" t="s">
        <v>6</v>
      </c>
      <c r="D17" s="117" t="s">
        <v>217</v>
      </c>
      <c r="E17" s="152">
        <f>IF($E$16=$X$20,$E$20,IF($E$16=$X$21,$E$22,""))</f>
        <v>0</v>
      </c>
      <c r="F17" s="118"/>
    </row>
    <row r="18" spans="3:24" ht="15" thickBot="1" x14ac:dyDescent="0.4">
      <c r="C18" s="119"/>
      <c r="D18" s="120"/>
    </row>
    <row r="19" spans="3:24" ht="15" thickBot="1" x14ac:dyDescent="0.4">
      <c r="C19" s="121" t="s">
        <v>140</v>
      </c>
      <c r="D19" s="195" t="s">
        <v>139</v>
      </c>
      <c r="E19" s="122" t="s">
        <v>126</v>
      </c>
      <c r="F19" s="114" t="s">
        <v>70</v>
      </c>
      <c r="G19" s="106"/>
    </row>
    <row r="20" spans="3:24" ht="15" thickBot="1" x14ac:dyDescent="0.4">
      <c r="C20" s="209" t="s">
        <v>148</v>
      </c>
      <c r="D20" s="220" t="s">
        <v>217</v>
      </c>
      <c r="E20" s="210"/>
      <c r="F20" s="211"/>
      <c r="G20" s="115" t="s">
        <v>154</v>
      </c>
      <c r="X20" s="124" t="str">
        <f>C20</f>
        <v>1. Ammortamenti residui attualizzati all'ultimo anno di piano</v>
      </c>
    </row>
    <row r="21" spans="3:24" ht="15" thickBot="1" x14ac:dyDescent="0.4">
      <c r="C21" s="228" t="s">
        <v>159</v>
      </c>
      <c r="D21" s="226"/>
      <c r="E21" s="227"/>
      <c r="F21" s="109"/>
      <c r="G21" s="115"/>
      <c r="X21" s="124" t="str">
        <f>C22</f>
        <v>2. Formula di Gordon</v>
      </c>
    </row>
    <row r="22" spans="3:24" x14ac:dyDescent="0.35">
      <c r="C22" s="222" t="s">
        <v>147</v>
      </c>
      <c r="D22" s="223" t="s">
        <v>217</v>
      </c>
      <c r="E22" s="224" t="str">
        <f>IFERROR((E25*(1+E23))/(E24-E23),"")</f>
        <v/>
      </c>
      <c r="F22" s="225"/>
      <c r="G22" s="106"/>
    </row>
    <row r="23" spans="3:24" ht="16.5" x14ac:dyDescent="0.35">
      <c r="C23" s="125" t="s">
        <v>144</v>
      </c>
      <c r="D23" s="126" t="s">
        <v>7</v>
      </c>
      <c r="E23" s="186"/>
      <c r="F23" s="213" t="s">
        <v>15</v>
      </c>
      <c r="G23" s="115" t="s">
        <v>153</v>
      </c>
    </row>
    <row r="24" spans="3:24" x14ac:dyDescent="0.35">
      <c r="C24" s="125" t="s">
        <v>0</v>
      </c>
      <c r="D24" s="126" t="s">
        <v>7</v>
      </c>
      <c r="E24" s="153" t="str">
        <f>wacc!D27</f>
        <v/>
      </c>
      <c r="F24" s="123"/>
      <c r="G24" s="127"/>
    </row>
    <row r="25" spans="3:24" x14ac:dyDescent="0.35">
      <c r="C25" s="125" t="s">
        <v>8</v>
      </c>
      <c r="D25" s="126" t="s">
        <v>217</v>
      </c>
      <c r="E25" s="154">
        <f>+E26+E27+E28+E29</f>
        <v>0</v>
      </c>
      <c r="F25" s="123"/>
      <c r="G25" s="115"/>
    </row>
    <row r="26" spans="3:24" x14ac:dyDescent="0.35">
      <c r="C26" s="128" t="s">
        <v>149</v>
      </c>
      <c r="D26" s="126" t="s">
        <v>217</v>
      </c>
      <c r="E26" s="154">
        <f>deficit_calcolo!Q36</f>
        <v>0</v>
      </c>
      <c r="F26" s="123"/>
      <c r="G26" s="127"/>
    </row>
    <row r="27" spans="3:24" x14ac:dyDescent="0.35">
      <c r="C27" s="128" t="s">
        <v>150</v>
      </c>
      <c r="D27" s="126" t="s">
        <v>217</v>
      </c>
      <c r="E27" s="154">
        <f>deficit_calcolo!Q41</f>
        <v>0</v>
      </c>
      <c r="F27" s="123"/>
      <c r="G27" s="127"/>
    </row>
    <row r="28" spans="3:24" x14ac:dyDescent="0.35">
      <c r="C28" s="128" t="s">
        <v>151</v>
      </c>
      <c r="D28" s="126" t="s">
        <v>217</v>
      </c>
      <c r="E28" s="155">
        <f>deficit_calcolo!Q43</f>
        <v>0</v>
      </c>
      <c r="F28" s="123"/>
      <c r="G28" s="127"/>
    </row>
    <row r="29" spans="3:24" ht="15" thickBot="1" x14ac:dyDescent="0.4">
      <c r="C29" s="218" t="s">
        <v>155</v>
      </c>
      <c r="D29" s="219" t="s">
        <v>217</v>
      </c>
      <c r="E29" s="187">
        <f>-E27</f>
        <v>0</v>
      </c>
      <c r="F29" s="188"/>
      <c r="G29" s="115" t="s">
        <v>178</v>
      </c>
    </row>
  </sheetData>
  <dataValidations count="1">
    <dataValidation type="list" showInputMessage="1" showErrorMessage="1" sqref="E16" xr:uid="{00000000-0002-0000-0900-000000000000}">
      <formula1>$X$20:$X$21</formula1>
    </dataValidation>
  </dataValidations>
  <hyperlinks>
    <hyperlink ref="F23" r:id="rId1" xr:uid="{81A7600A-7713-4F71-91D6-1FAD7A94D942}"/>
  </hyperlinks>
  <pageMargins left="0.23622047244094491" right="0.23622047244094491" top="0.74803149606299213" bottom="0.74803149606299213" header="0.31496062992125984" footer="0.31496062992125984"/>
  <pageSetup paperSize="9" scale="77" orientation="landscape" r:id="rId2"/>
  <colBreaks count="1" manualBreakCount="1">
    <brk id="12" max="28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A8A2-6242-443C-B54B-4EA0B9847F42}">
  <sheetPr>
    <tabColor rgb="FFFFFF99"/>
    <pageSetUpPr fitToPage="1"/>
  </sheetPr>
  <dimension ref="A1:Y18"/>
  <sheetViews>
    <sheetView zoomScaleNormal="100" workbookViewId="0">
      <pane ySplit="6" topLeftCell="A7" activePane="bottomLeft" state="frozen"/>
      <selection activeCell="C21" sqref="C21:J21"/>
      <selection pane="bottomLeft" activeCell="C21" sqref="C21:J21"/>
    </sheetView>
  </sheetViews>
  <sheetFormatPr defaultColWidth="8.81640625" defaultRowHeight="14.5" x14ac:dyDescent="0.35"/>
  <cols>
    <col min="1" max="1" width="2" style="4" customWidth="1"/>
    <col min="2" max="2" width="56.81640625" style="4" customWidth="1"/>
    <col min="3" max="17" width="10.26953125" style="4" customWidth="1"/>
    <col min="18" max="16384" width="8.81640625" style="4"/>
  </cols>
  <sheetData>
    <row r="1" spans="1:25" s="2" customFormat="1" ht="17" x14ac:dyDescent="0.4">
      <c r="A1" s="1"/>
      <c r="B1" s="1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Y1" s="3"/>
    </row>
    <row r="2" spans="1:25" ht="14.15" customHeight="1" x14ac:dyDescent="0.35">
      <c r="B2" s="106" t="s">
        <v>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  <c r="S2" s="106"/>
      <c r="T2" s="107"/>
      <c r="W2" s="108"/>
    </row>
    <row r="3" spans="1:25" x14ac:dyDescent="0.35">
      <c r="B3" s="106" t="s">
        <v>77</v>
      </c>
      <c r="C3" s="109"/>
      <c r="D3" s="109"/>
      <c r="E3" s="109"/>
      <c r="F3" s="109"/>
      <c r="G3" s="109"/>
      <c r="H3" s="109"/>
      <c r="I3" s="109"/>
      <c r="J3" s="109"/>
    </row>
    <row r="4" spans="1:25" x14ac:dyDescent="0.35">
      <c r="B4" s="106" t="s">
        <v>78</v>
      </c>
      <c r="D4" s="111"/>
      <c r="E4" s="112"/>
    </row>
    <row r="6" spans="1:25" s="106" customFormat="1" ht="16.5" customHeight="1" x14ac:dyDescent="0.35">
      <c r="A6" s="63"/>
      <c r="B6" s="63" t="s">
        <v>217</v>
      </c>
      <c r="C6" s="194">
        <f>+deficit_calcolo!C16</f>
        <v>2026</v>
      </c>
      <c r="D6" s="194">
        <f>+deficit_calcolo!D16</f>
        <v>2027</v>
      </c>
      <c r="E6" s="194">
        <f>+deficit_calcolo!E16</f>
        <v>2028</v>
      </c>
      <c r="F6" s="194">
        <f>+deficit_calcolo!F16</f>
        <v>2029</v>
      </c>
      <c r="G6" s="194">
        <f>+deficit_calcolo!G16</f>
        <v>2030</v>
      </c>
      <c r="H6" s="194">
        <f>+deficit_calcolo!H16</f>
        <v>2031</v>
      </c>
      <c r="I6" s="194">
        <f>+deficit_calcolo!I16</f>
        <v>2032</v>
      </c>
      <c r="J6" s="194">
        <f>+deficit_calcolo!J16</f>
        <v>2033</v>
      </c>
      <c r="K6" s="194">
        <f>+deficit_calcolo!K16</f>
        <v>2034</v>
      </c>
      <c r="L6" s="194">
        <f>+deficit_calcolo!L16</f>
        <v>2035</v>
      </c>
      <c r="M6" s="194">
        <f>+deficit_calcolo!M16</f>
        <v>2036</v>
      </c>
      <c r="N6" s="194">
        <f>+deficit_calcolo!N16</f>
        <v>2037</v>
      </c>
      <c r="O6" s="194">
        <f>+deficit_calcolo!O16</f>
        <v>2038</v>
      </c>
      <c r="P6" s="194">
        <f>+deficit_calcolo!P16</f>
        <v>2039</v>
      </c>
      <c r="Q6" s="194">
        <f>+deficit_calcolo!Q16</f>
        <v>2040</v>
      </c>
      <c r="R6" s="11" t="s">
        <v>40</v>
      </c>
      <c r="S6" s="127"/>
      <c r="T6" s="127"/>
      <c r="U6" s="127"/>
    </row>
    <row r="7" spans="1:25" s="106" customFormat="1" ht="17.5" customHeight="1" x14ac:dyDescent="0.35">
      <c r="A7" s="18"/>
      <c r="B7" s="18" t="s">
        <v>67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15"/>
      <c r="S7" s="127"/>
      <c r="T7" s="127"/>
      <c r="U7" s="127"/>
    </row>
    <row r="8" spans="1:25" x14ac:dyDescent="0.35">
      <c r="A8" s="196"/>
      <c r="B8" s="238" t="s">
        <v>69</v>
      </c>
      <c r="C8" s="239">
        <f>+deficit_calcolo!C46</f>
        <v>0</v>
      </c>
      <c r="D8" s="239">
        <f>+deficit_calcolo!D46</f>
        <v>0</v>
      </c>
      <c r="E8" s="239">
        <f>+deficit_calcolo!E46</f>
        <v>0</v>
      </c>
      <c r="F8" s="239">
        <f>+deficit_calcolo!F46</f>
        <v>0</v>
      </c>
      <c r="G8" s="239">
        <f>+deficit_calcolo!G46</f>
        <v>0</v>
      </c>
      <c r="H8" s="239">
        <f>+deficit_calcolo!H46</f>
        <v>0</v>
      </c>
      <c r="I8" s="239">
        <f>+deficit_calcolo!I46</f>
        <v>0</v>
      </c>
      <c r="J8" s="239">
        <f>+deficit_calcolo!J46</f>
        <v>0</v>
      </c>
      <c r="K8" s="239">
        <f>+deficit_calcolo!K46</f>
        <v>0</v>
      </c>
      <c r="L8" s="239">
        <f>+deficit_calcolo!L46</f>
        <v>0</v>
      </c>
      <c r="M8" s="239">
        <f>+deficit_calcolo!M46</f>
        <v>0</v>
      </c>
      <c r="N8" s="239">
        <f>+deficit_calcolo!N46</f>
        <v>0</v>
      </c>
      <c r="O8" s="239">
        <f>+deficit_calcolo!O46</f>
        <v>0</v>
      </c>
      <c r="P8" s="239">
        <f>+deficit_calcolo!P46</f>
        <v>0</v>
      </c>
      <c r="Q8" s="239">
        <f>+deficit_calcolo!Q46</f>
        <v>0</v>
      </c>
    </row>
    <row r="9" spans="1:25" s="106" customFormat="1" x14ac:dyDescent="0.35">
      <c r="B9" s="251" t="s">
        <v>212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115" t="s">
        <v>80</v>
      </c>
    </row>
    <row r="10" spans="1:25" x14ac:dyDescent="0.35">
      <c r="B10" s="240" t="s">
        <v>213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115" t="s">
        <v>81</v>
      </c>
    </row>
    <row r="11" spans="1:25" x14ac:dyDescent="0.35">
      <c r="B11" s="241" t="s">
        <v>82</v>
      </c>
      <c r="C11" s="239">
        <f>+C8+C9+C10</f>
        <v>0</v>
      </c>
      <c r="D11" s="239">
        <f t="shared" ref="D11:L11" si="0">+D8+D9+D10</f>
        <v>0</v>
      </c>
      <c r="E11" s="239">
        <f t="shared" si="0"/>
        <v>0</v>
      </c>
      <c r="F11" s="239">
        <f t="shared" si="0"/>
        <v>0</v>
      </c>
      <c r="G11" s="239">
        <f t="shared" si="0"/>
        <v>0</v>
      </c>
      <c r="H11" s="239">
        <f t="shared" si="0"/>
        <v>0</v>
      </c>
      <c r="I11" s="239">
        <f t="shared" si="0"/>
        <v>0</v>
      </c>
      <c r="J11" s="239">
        <f t="shared" si="0"/>
        <v>0</v>
      </c>
      <c r="K11" s="239">
        <f t="shared" si="0"/>
        <v>0</v>
      </c>
      <c r="L11" s="239">
        <f t="shared" si="0"/>
        <v>0</v>
      </c>
      <c r="M11" s="239">
        <f t="shared" ref="M11:Q11" si="1">+M8+M9+M10</f>
        <v>0</v>
      </c>
      <c r="N11" s="239">
        <f t="shared" si="1"/>
        <v>0</v>
      </c>
      <c r="O11" s="239">
        <f t="shared" si="1"/>
        <v>0</v>
      </c>
      <c r="P11" s="239">
        <f t="shared" si="1"/>
        <v>0</v>
      </c>
      <c r="Q11" s="239">
        <f t="shared" si="1"/>
        <v>0</v>
      </c>
    </row>
    <row r="12" spans="1:25" ht="15" thickBot="1" x14ac:dyDescent="0.4"/>
    <row r="13" spans="1:25" ht="15" thickBot="1" x14ac:dyDescent="0.4">
      <c r="B13" s="198" t="s">
        <v>35</v>
      </c>
      <c r="C13" s="199">
        <f>IFERROR(IRR(C11:Q11,),)</f>
        <v>0</v>
      </c>
    </row>
    <row r="14" spans="1:25" ht="15" thickBot="1" x14ac:dyDescent="0.4"/>
    <row r="15" spans="1:25" x14ac:dyDescent="0.35">
      <c r="B15" s="121" t="s">
        <v>51</v>
      </c>
      <c r="C15" s="122" t="s">
        <v>7</v>
      </c>
      <c r="D15" s="265" t="s">
        <v>70</v>
      </c>
      <c r="E15" s="266"/>
      <c r="F15" s="267"/>
    </row>
    <row r="16" spans="1:25" ht="15" thickBot="1" x14ac:dyDescent="0.4">
      <c r="B16" s="200" t="s">
        <v>9</v>
      </c>
      <c r="C16" s="201" t="str">
        <f>+wacc!D27</f>
        <v/>
      </c>
      <c r="D16" s="268"/>
      <c r="E16" s="269"/>
      <c r="F16" s="270"/>
      <c r="G16" s="115" t="s">
        <v>74</v>
      </c>
      <c r="W16" s="197" t="s">
        <v>9</v>
      </c>
    </row>
    <row r="17" spans="2:23" ht="15" thickBot="1" x14ac:dyDescent="0.4">
      <c r="W17" s="197" t="s">
        <v>76</v>
      </c>
    </row>
    <row r="18" spans="2:23" ht="15" thickBot="1" x14ac:dyDescent="0.4">
      <c r="B18" s="198" t="s">
        <v>71</v>
      </c>
      <c r="C18" s="202" t="str">
        <f>IF(C13&gt;C16,"Sì","No")</f>
        <v>No</v>
      </c>
      <c r="W18" s="197" t="s">
        <v>75</v>
      </c>
    </row>
  </sheetData>
  <mergeCells count="2">
    <mergeCell ref="D15:F15"/>
    <mergeCell ref="D16:F16"/>
  </mergeCells>
  <dataValidations count="1">
    <dataValidation type="list" showInputMessage="1" showErrorMessage="1" sqref="B16" xr:uid="{DD7FE08F-5C46-494B-AA24-FB5A18E86272}">
      <formula1>$W$16:$W$18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colBreaks count="2" manualBreakCount="2">
    <brk id="17" max="1048575" man="1"/>
    <brk id="2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showGridLines="0" zoomScaleNormal="100" workbookViewId="0"/>
  </sheetViews>
  <sheetFormatPr defaultRowHeight="14.5" x14ac:dyDescent="0.35"/>
  <cols>
    <col min="1" max="1" width="3" customWidth="1"/>
    <col min="2" max="2" width="32.54296875" customWidth="1"/>
    <col min="3" max="3" width="12.26953125" customWidth="1"/>
  </cols>
  <sheetData>
    <row r="1" spans="1:16" ht="17" x14ac:dyDescent="0.35">
      <c r="A1" s="1"/>
      <c r="B1" s="1" t="s">
        <v>31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x14ac:dyDescent="0.35">
      <c r="C2" s="129"/>
    </row>
    <row r="3" spans="1:16" x14ac:dyDescent="0.35">
      <c r="B3" s="243" t="s">
        <v>32</v>
      </c>
      <c r="C3" s="254" t="s">
        <v>217</v>
      </c>
    </row>
    <row r="4" spans="1:16" x14ac:dyDescent="0.35">
      <c r="B4" s="130" t="s">
        <v>34</v>
      </c>
      <c r="C4" s="242">
        <f>deficit_calcolo!C50</f>
        <v>0</v>
      </c>
    </row>
    <row r="5" spans="1:16" x14ac:dyDescent="0.35">
      <c r="B5" s="132" t="s">
        <v>24</v>
      </c>
      <c r="C5" s="221" t="str">
        <f>IF((C4)&lt;0,"Presente","Assente")</f>
        <v>Assente</v>
      </c>
      <c r="D5" s="133"/>
    </row>
    <row r="6" spans="1:16" x14ac:dyDescent="0.35">
      <c r="B6" s="54"/>
      <c r="C6" s="214"/>
      <c r="D6" s="133"/>
    </row>
    <row r="7" spans="1:16" x14ac:dyDescent="0.35">
      <c r="B7" s="243" t="s">
        <v>33</v>
      </c>
      <c r="C7" s="244"/>
    </row>
    <row r="8" spans="1:16" x14ac:dyDescent="0.35">
      <c r="B8" s="130" t="s">
        <v>36</v>
      </c>
      <c r="C8" s="249" t="str">
        <f>+tir_proporzionalità!B16</f>
        <v>1. WACC</v>
      </c>
    </row>
    <row r="9" spans="1:16" x14ac:dyDescent="0.35">
      <c r="B9" s="131" t="s">
        <v>38</v>
      </c>
      <c r="C9" s="217" t="str">
        <f>IF($C$8=tir_proporzionalità!W16,wacc!D27,tir_proporzionalità!C16)</f>
        <v/>
      </c>
      <c r="D9" s="4"/>
      <c r="E9" s="4"/>
      <c r="F9" s="4"/>
      <c r="G9" s="4"/>
      <c r="H9" s="4"/>
      <c r="I9" s="4"/>
      <c r="J9" s="4"/>
      <c r="K9" s="4"/>
    </row>
    <row r="10" spans="1:16" x14ac:dyDescent="0.35">
      <c r="B10" s="131" t="s">
        <v>35</v>
      </c>
      <c r="C10" s="215">
        <f>+tir_proporzionalità!C13</f>
        <v>0</v>
      </c>
      <c r="D10" s="4"/>
      <c r="E10" s="4"/>
      <c r="F10" s="4"/>
      <c r="G10" s="4"/>
      <c r="H10" s="4"/>
      <c r="I10" s="4"/>
      <c r="J10" s="4"/>
      <c r="K10" s="4"/>
    </row>
    <row r="11" spans="1:16" x14ac:dyDescent="0.35">
      <c r="B11" s="131" t="s">
        <v>37</v>
      </c>
      <c r="C11" s="216" t="str">
        <f>+tir_proporzionalità!C18</f>
        <v>No</v>
      </c>
      <c r="D11" s="233" t="s">
        <v>194</v>
      </c>
      <c r="E11" s="4"/>
      <c r="F11" s="4"/>
      <c r="G11" s="4"/>
      <c r="H11" s="4"/>
      <c r="I11" s="4"/>
      <c r="J11" s="4"/>
      <c r="K11" s="4"/>
    </row>
    <row r="12" spans="1:16" x14ac:dyDescent="0.35">
      <c r="D12" s="4"/>
      <c r="E12" s="4"/>
      <c r="F12" s="4"/>
      <c r="G12" s="4"/>
      <c r="H12" s="4"/>
      <c r="I12" s="4"/>
      <c r="J12" s="4"/>
      <c r="K12" s="4"/>
    </row>
    <row r="14" spans="1:16" x14ac:dyDescent="0.35">
      <c r="B14" s="11" t="s">
        <v>240</v>
      </c>
    </row>
    <row r="15" spans="1:16" x14ac:dyDescent="0.35">
      <c r="B15" s="233" t="s">
        <v>237</v>
      </c>
    </row>
    <row r="16" spans="1:16" x14ac:dyDescent="0.35">
      <c r="B16" s="11" t="s">
        <v>236</v>
      </c>
    </row>
    <row r="17" spans="2:2" x14ac:dyDescent="0.35">
      <c r="B17" s="11" t="s">
        <v>238</v>
      </c>
    </row>
    <row r="18" spans="2:2" x14ac:dyDescent="0.35">
      <c r="B18" s="11" t="s">
        <v>239</v>
      </c>
    </row>
    <row r="19" spans="2:2" x14ac:dyDescent="0.35">
      <c r="B19" s="11"/>
    </row>
    <row r="20" spans="2:2" x14ac:dyDescent="0.35">
      <c r="B20" s="11"/>
    </row>
    <row r="21" spans="2:2" x14ac:dyDescent="0.35">
      <c r="B21" s="11"/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AH60"/>
  <sheetViews>
    <sheetView showGridLines="0" zoomScale="107" zoomScaleNormal="100" workbookViewId="0">
      <pane ySplit="16" topLeftCell="A17" activePane="bottomLeft" state="frozen"/>
      <selection activeCell="C21" sqref="C21:J21"/>
      <selection pane="bottomLeft"/>
    </sheetView>
  </sheetViews>
  <sheetFormatPr defaultColWidth="8.81640625" defaultRowHeight="14.5" x14ac:dyDescent="0.35"/>
  <cols>
    <col min="1" max="1" width="1.1796875" style="26" customWidth="1"/>
    <col min="2" max="2" width="43.81640625" style="26" customWidth="1"/>
    <col min="3" max="17" width="10.26953125" style="26" customWidth="1"/>
    <col min="18" max="18" width="10.26953125" style="56" customWidth="1"/>
    <col min="19" max="19" width="1.1796875" style="26" customWidth="1"/>
    <col min="20" max="20" width="8.81640625" style="11"/>
    <col min="21" max="21" width="13.81640625" style="32" bestFit="1" customWidth="1"/>
    <col min="22" max="22" width="9.1796875" style="32" bestFit="1" customWidth="1"/>
    <col min="23" max="23" width="11" style="32" customWidth="1"/>
    <col min="24" max="16384" width="8.81640625" style="26"/>
  </cols>
  <sheetData>
    <row r="1" spans="1:26" s="2" customFormat="1" ht="17" x14ac:dyDescent="0.4">
      <c r="A1" s="1"/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3</v>
      </c>
    </row>
    <row r="2" spans="1:26" ht="3.65" customHeight="1" x14ac:dyDescent="0.35">
      <c r="B2" s="55"/>
      <c r="T2" s="26"/>
      <c r="U2" s="26"/>
      <c r="V2" s="26"/>
      <c r="W2" s="26"/>
      <c r="Z2" s="57"/>
    </row>
    <row r="3" spans="1:26" x14ac:dyDescent="0.35">
      <c r="B3" s="8" t="s">
        <v>0</v>
      </c>
      <c r="C3" s="58" t="str">
        <f>wacc!D27</f>
        <v/>
      </c>
      <c r="D3" s="32" t="s">
        <v>22</v>
      </c>
      <c r="T3" s="26"/>
      <c r="U3" s="26"/>
      <c r="V3" s="26"/>
      <c r="W3" s="26"/>
      <c r="Z3" s="59"/>
    </row>
    <row r="4" spans="1:26" ht="3" customHeight="1" x14ac:dyDescent="0.35">
      <c r="B4" s="55"/>
      <c r="D4" s="32"/>
      <c r="T4" s="26"/>
      <c r="U4" s="26"/>
      <c r="V4" s="26"/>
      <c r="W4" s="26"/>
    </row>
    <row r="5" spans="1:26" x14ac:dyDescent="0.35">
      <c r="B5" s="8" t="s">
        <v>218</v>
      </c>
      <c r="C5" s="60">
        <f>+capex!R35</f>
        <v>0</v>
      </c>
      <c r="D5" s="32" t="s">
        <v>158</v>
      </c>
      <c r="T5" s="26"/>
      <c r="U5" s="26"/>
      <c r="V5" s="26"/>
      <c r="W5" s="26"/>
    </row>
    <row r="6" spans="1:26" ht="3" customHeight="1" x14ac:dyDescent="0.35">
      <c r="B6" s="61"/>
      <c r="C6" s="62"/>
      <c r="T6" s="26"/>
      <c r="U6" s="26"/>
      <c r="V6" s="26"/>
      <c r="W6" s="26"/>
    </row>
    <row r="7" spans="1:26" x14ac:dyDescent="0.35">
      <c r="B7" s="8" t="s">
        <v>25</v>
      </c>
      <c r="C7" s="58">
        <f>wacc!D19</f>
        <v>0</v>
      </c>
      <c r="D7" s="32" t="s">
        <v>22</v>
      </c>
      <c r="T7" s="26"/>
      <c r="U7" s="26"/>
      <c r="V7" s="26"/>
      <c r="W7" s="26"/>
    </row>
    <row r="8" spans="1:26" ht="3" customHeight="1" x14ac:dyDescent="0.35">
      <c r="B8" s="61"/>
      <c r="C8" s="62"/>
      <c r="T8" s="26"/>
      <c r="U8" s="26"/>
      <c r="V8" s="26"/>
      <c r="W8" s="26"/>
    </row>
    <row r="9" spans="1:26" x14ac:dyDescent="0.35">
      <c r="B9" s="8" t="s">
        <v>23</v>
      </c>
      <c r="C9" s="212">
        <v>2026</v>
      </c>
      <c r="D9" s="11" t="s">
        <v>26</v>
      </c>
      <c r="T9" s="26"/>
      <c r="U9" s="26"/>
      <c r="V9" s="26"/>
      <c r="W9" s="26"/>
    </row>
    <row r="10" spans="1:26" s="256" customFormat="1" x14ac:dyDescent="0.35">
      <c r="B10" s="257" t="s">
        <v>214</v>
      </c>
      <c r="C10" s="257">
        <v>0</v>
      </c>
      <c r="D10" s="257">
        <f t="shared" ref="D10:Q16" si="0">C10+1</f>
        <v>1</v>
      </c>
      <c r="E10" s="257">
        <f t="shared" si="0"/>
        <v>2</v>
      </c>
      <c r="F10" s="257">
        <f t="shared" si="0"/>
        <v>3</v>
      </c>
      <c r="G10" s="257">
        <f t="shared" si="0"/>
        <v>4</v>
      </c>
      <c r="H10" s="257">
        <f t="shared" si="0"/>
        <v>5</v>
      </c>
      <c r="I10" s="257">
        <f t="shared" si="0"/>
        <v>6</v>
      </c>
      <c r="J10" s="257">
        <f t="shared" si="0"/>
        <v>7</v>
      </c>
      <c r="K10" s="257">
        <f t="shared" si="0"/>
        <v>8</v>
      </c>
      <c r="L10" s="257">
        <f t="shared" si="0"/>
        <v>9</v>
      </c>
      <c r="M10" s="257">
        <f t="shared" si="0"/>
        <v>10</v>
      </c>
      <c r="N10" s="257">
        <f t="shared" si="0"/>
        <v>11</v>
      </c>
      <c r="O10" s="257">
        <f t="shared" si="0"/>
        <v>12</v>
      </c>
      <c r="P10" s="257">
        <f>O10+1</f>
        <v>13</v>
      </c>
      <c r="Q10" s="257">
        <f t="shared" si="0"/>
        <v>14</v>
      </c>
      <c r="R10" s="257"/>
    </row>
    <row r="11" spans="1:26" x14ac:dyDescent="0.35">
      <c r="A11" s="173"/>
      <c r="B11" s="173" t="s">
        <v>24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5"/>
    </row>
    <row r="12" spans="1:26" ht="3.65" customHeight="1" x14ac:dyDescent="0.35">
      <c r="C12" s="56"/>
      <c r="E12" s="56"/>
    </row>
    <row r="13" spans="1:26" x14ac:dyDescent="0.35">
      <c r="B13" s="99" t="s">
        <v>215</v>
      </c>
      <c r="C13" s="172">
        <f>C50</f>
        <v>0</v>
      </c>
      <c r="D13" s="233" t="s">
        <v>160</v>
      </c>
      <c r="E13" s="231"/>
      <c r="F13" s="106"/>
      <c r="G13" s="106"/>
      <c r="H13" s="106"/>
      <c r="I13" s="106"/>
      <c r="J13" s="106"/>
      <c r="K13" s="106"/>
      <c r="L13" s="106"/>
      <c r="M13" s="106"/>
      <c r="N13" s="106"/>
      <c r="O13" s="229"/>
      <c r="P13" s="229"/>
      <c r="Q13" s="100"/>
      <c r="R13" s="100"/>
    </row>
    <row r="14" spans="1:26" x14ac:dyDescent="0.35">
      <c r="B14" s="98" t="s">
        <v>216</v>
      </c>
      <c r="C14" s="170">
        <f>-C13</f>
        <v>0</v>
      </c>
      <c r="D14" s="233" t="s">
        <v>161</v>
      </c>
      <c r="E14" s="106"/>
      <c r="F14" s="232"/>
      <c r="G14" s="232"/>
      <c r="H14" s="232"/>
      <c r="I14" s="232"/>
      <c r="J14" s="232"/>
      <c r="K14" s="232"/>
      <c r="L14" s="232"/>
      <c r="M14" s="232"/>
      <c r="N14" s="232"/>
      <c r="O14" s="103"/>
      <c r="P14" s="103"/>
      <c r="Q14" s="103"/>
      <c r="R14" s="104"/>
    </row>
    <row r="15" spans="1:26" ht="3" customHeight="1" x14ac:dyDescent="0.35">
      <c r="B15" s="54"/>
      <c r="C15" s="28"/>
      <c r="D15" s="101"/>
      <c r="F15" s="102"/>
      <c r="G15" s="102"/>
      <c r="H15" s="102"/>
      <c r="I15" s="102"/>
      <c r="J15" s="102"/>
      <c r="K15" s="102"/>
      <c r="L15" s="102"/>
      <c r="M15" s="102"/>
      <c r="N15" s="102"/>
      <c r="O15" s="103"/>
      <c r="P15" s="103"/>
      <c r="Q15" s="103"/>
      <c r="R15" s="104"/>
    </row>
    <row r="16" spans="1:26" ht="14.5" customHeight="1" x14ac:dyDescent="0.35">
      <c r="A16" s="63"/>
      <c r="B16" s="63" t="s">
        <v>217</v>
      </c>
      <c r="C16" s="63">
        <f>+C9</f>
        <v>2026</v>
      </c>
      <c r="D16" s="63">
        <f>C16+1</f>
        <v>2027</v>
      </c>
      <c r="E16" s="63">
        <f t="shared" si="0"/>
        <v>2028</v>
      </c>
      <c r="F16" s="63">
        <f t="shared" si="0"/>
        <v>2029</v>
      </c>
      <c r="G16" s="63">
        <f t="shared" si="0"/>
        <v>2030</v>
      </c>
      <c r="H16" s="63">
        <f t="shared" si="0"/>
        <v>2031</v>
      </c>
      <c r="I16" s="63">
        <f t="shared" si="0"/>
        <v>2032</v>
      </c>
      <c r="J16" s="63">
        <f t="shared" si="0"/>
        <v>2033</v>
      </c>
      <c r="K16" s="63">
        <f t="shared" si="0"/>
        <v>2034</v>
      </c>
      <c r="L16" s="63">
        <f t="shared" si="0"/>
        <v>2035</v>
      </c>
      <c r="M16" s="63">
        <f t="shared" si="0"/>
        <v>2036</v>
      </c>
      <c r="N16" s="63">
        <f t="shared" si="0"/>
        <v>2037</v>
      </c>
      <c r="O16" s="63">
        <f t="shared" si="0"/>
        <v>2038</v>
      </c>
      <c r="P16" s="63">
        <f>O16+1</f>
        <v>2039</v>
      </c>
      <c r="Q16" s="63">
        <f t="shared" si="0"/>
        <v>2040</v>
      </c>
      <c r="R16" s="64" t="s">
        <v>4</v>
      </c>
      <c r="T16" s="11" t="s">
        <v>167</v>
      </c>
    </row>
    <row r="17" spans="1:30" s="32" customFormat="1" ht="3" customHeight="1" x14ac:dyDescent="0.3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  <c r="T17" s="11"/>
    </row>
    <row r="18" spans="1:30" ht="14.5" customHeight="1" x14ac:dyDescent="0.35">
      <c r="A18" s="173"/>
      <c r="B18" s="173" t="s">
        <v>67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T18" s="11" t="s">
        <v>175</v>
      </c>
    </row>
    <row r="19" spans="1:30" x14ac:dyDescent="0.35">
      <c r="B19" s="27" t="s">
        <v>28</v>
      </c>
      <c r="N19" s="26" t="s">
        <v>3</v>
      </c>
      <c r="T19" s="11" t="s">
        <v>30</v>
      </c>
    </row>
    <row r="20" spans="1:30" x14ac:dyDescent="0.35">
      <c r="B20" s="70" t="s">
        <v>29</v>
      </c>
      <c r="C20" s="160">
        <f>+ricavi!C29</f>
        <v>0</v>
      </c>
      <c r="D20" s="160">
        <f>+ricavi!D29</f>
        <v>0</v>
      </c>
      <c r="E20" s="160">
        <f>+ricavi!E29</f>
        <v>0</v>
      </c>
      <c r="F20" s="160">
        <f>+ricavi!F29</f>
        <v>0</v>
      </c>
      <c r="G20" s="160">
        <f>+ricavi!G29</f>
        <v>0</v>
      </c>
      <c r="H20" s="160">
        <f>+ricavi!H29</f>
        <v>0</v>
      </c>
      <c r="I20" s="160">
        <f>+ricavi!I29</f>
        <v>0</v>
      </c>
      <c r="J20" s="160">
        <f>+ricavi!J29</f>
        <v>0</v>
      </c>
      <c r="K20" s="160">
        <f>+ricavi!K29</f>
        <v>0</v>
      </c>
      <c r="L20" s="160">
        <f>+ricavi!L29</f>
        <v>0</v>
      </c>
      <c r="M20" s="160">
        <f>+ricavi!M29</f>
        <v>0</v>
      </c>
      <c r="N20" s="160">
        <f>+ricavi!N29</f>
        <v>0</v>
      </c>
      <c r="O20" s="160">
        <f>+ricavi!O29</f>
        <v>0</v>
      </c>
      <c r="P20" s="160">
        <f>+ricavi!P29</f>
        <v>0</v>
      </c>
      <c r="Q20" s="160">
        <f>+ricavi!Q29</f>
        <v>0</v>
      </c>
      <c r="R20" s="71"/>
      <c r="U20" s="31"/>
      <c r="W20" s="69"/>
      <c r="AA20" s="11"/>
      <c r="AB20" s="11"/>
      <c r="AC20" s="11"/>
      <c r="AD20" s="11"/>
    </row>
    <row r="21" spans="1:30" x14ac:dyDescent="0.3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0"/>
      <c r="U21" s="31"/>
      <c r="W21" s="69"/>
      <c r="X21" s="11"/>
      <c r="Y21" s="11"/>
      <c r="Z21" s="11"/>
      <c r="AA21" s="11"/>
      <c r="AB21" s="11"/>
      <c r="AC21" s="11"/>
    </row>
    <row r="22" spans="1:30" ht="14.5" customHeight="1" x14ac:dyDescent="0.35">
      <c r="B22" s="54" t="s">
        <v>111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3"/>
      <c r="O22" s="73"/>
      <c r="P22" s="73"/>
      <c r="Q22" s="73"/>
      <c r="R22" s="74"/>
      <c r="T22" s="11" t="s">
        <v>39</v>
      </c>
      <c r="U22" s="31"/>
      <c r="W22" s="69"/>
      <c r="X22" s="11"/>
      <c r="Y22" s="11"/>
      <c r="Z22" s="11"/>
      <c r="AA22" s="11"/>
      <c r="AB22" s="11"/>
      <c r="AC22" s="11"/>
    </row>
    <row r="23" spans="1:30" x14ac:dyDescent="0.35">
      <c r="B23" s="67" t="s">
        <v>95</v>
      </c>
      <c r="C23" s="161">
        <f>costi!C5</f>
        <v>0</v>
      </c>
      <c r="D23" s="161">
        <f>costi!D5</f>
        <v>0</v>
      </c>
      <c r="E23" s="161">
        <f>costi!E5</f>
        <v>0</v>
      </c>
      <c r="F23" s="161">
        <f>costi!F5</f>
        <v>0</v>
      </c>
      <c r="G23" s="161">
        <f>costi!G5</f>
        <v>0</v>
      </c>
      <c r="H23" s="161">
        <f>costi!H5</f>
        <v>0</v>
      </c>
      <c r="I23" s="161">
        <f>costi!I5</f>
        <v>0</v>
      </c>
      <c r="J23" s="161">
        <f>costi!J5</f>
        <v>0</v>
      </c>
      <c r="K23" s="161">
        <f>costi!K5</f>
        <v>0</v>
      </c>
      <c r="L23" s="161">
        <f>costi!L5</f>
        <v>0</v>
      </c>
      <c r="M23" s="161">
        <f>costi!M5</f>
        <v>0</v>
      </c>
      <c r="N23" s="161">
        <f>costi!N5</f>
        <v>0</v>
      </c>
      <c r="O23" s="161">
        <f>costi!O5</f>
        <v>0</v>
      </c>
      <c r="P23" s="161">
        <f>costi!P5</f>
        <v>0</v>
      </c>
      <c r="Q23" s="161">
        <f>costi!Q5</f>
        <v>0</v>
      </c>
      <c r="R23" s="75"/>
      <c r="U23" s="31"/>
      <c r="W23" s="69"/>
    </row>
    <row r="24" spans="1:30" x14ac:dyDescent="0.35">
      <c r="B24" s="67" t="s">
        <v>90</v>
      </c>
      <c r="C24" s="161">
        <f>costi!C10</f>
        <v>0</v>
      </c>
      <c r="D24" s="161">
        <f>costi!D10</f>
        <v>0</v>
      </c>
      <c r="E24" s="161">
        <f>costi!E10</f>
        <v>0</v>
      </c>
      <c r="F24" s="161">
        <f>costi!F10</f>
        <v>0</v>
      </c>
      <c r="G24" s="161">
        <f>costi!G10</f>
        <v>0</v>
      </c>
      <c r="H24" s="161">
        <f>costi!H10</f>
        <v>0</v>
      </c>
      <c r="I24" s="161">
        <f>costi!I10</f>
        <v>0</v>
      </c>
      <c r="J24" s="161">
        <f>costi!J10</f>
        <v>0</v>
      </c>
      <c r="K24" s="161">
        <f>costi!K10</f>
        <v>0</v>
      </c>
      <c r="L24" s="161">
        <f>costi!L10</f>
        <v>0</v>
      </c>
      <c r="M24" s="161">
        <f>costi!M10</f>
        <v>0</v>
      </c>
      <c r="N24" s="161">
        <f>costi!N10</f>
        <v>0</v>
      </c>
      <c r="O24" s="161">
        <f>costi!O10</f>
        <v>0</v>
      </c>
      <c r="P24" s="161">
        <f>costi!P10</f>
        <v>0</v>
      </c>
      <c r="Q24" s="161">
        <f>costi!Q10</f>
        <v>0</v>
      </c>
      <c r="R24" s="75"/>
      <c r="U24" s="31"/>
      <c r="W24" s="69"/>
    </row>
    <row r="25" spans="1:30" x14ac:dyDescent="0.35">
      <c r="B25" s="67" t="s">
        <v>58</v>
      </c>
      <c r="C25" s="161">
        <f>costi!C15</f>
        <v>0</v>
      </c>
      <c r="D25" s="161">
        <f>costi!D15</f>
        <v>0</v>
      </c>
      <c r="E25" s="161">
        <f>costi!E15</f>
        <v>0</v>
      </c>
      <c r="F25" s="161">
        <f>costi!F15</f>
        <v>0</v>
      </c>
      <c r="G25" s="161">
        <f>costi!G15</f>
        <v>0</v>
      </c>
      <c r="H25" s="161">
        <f>costi!H15</f>
        <v>0</v>
      </c>
      <c r="I25" s="161">
        <f>costi!I15</f>
        <v>0</v>
      </c>
      <c r="J25" s="161">
        <f>costi!J15</f>
        <v>0</v>
      </c>
      <c r="K25" s="161">
        <f>costi!K15</f>
        <v>0</v>
      </c>
      <c r="L25" s="161">
        <f>costi!L15</f>
        <v>0</v>
      </c>
      <c r="M25" s="161">
        <f>costi!M15</f>
        <v>0</v>
      </c>
      <c r="N25" s="161">
        <f>costi!N15</f>
        <v>0</v>
      </c>
      <c r="O25" s="161">
        <f>costi!O15</f>
        <v>0</v>
      </c>
      <c r="P25" s="161">
        <f>costi!P15</f>
        <v>0</v>
      </c>
      <c r="Q25" s="161">
        <f>costi!Q15</f>
        <v>0</v>
      </c>
      <c r="R25" s="75"/>
      <c r="U25" s="31"/>
      <c r="W25" s="69"/>
    </row>
    <row r="26" spans="1:30" x14ac:dyDescent="0.35">
      <c r="B26" s="70" t="s">
        <v>100</v>
      </c>
      <c r="C26" s="160">
        <f>SUM(C23:C25)</f>
        <v>0</v>
      </c>
      <c r="D26" s="160">
        <f t="shared" ref="D26:Q26" si="1">SUM(D23:D25)</f>
        <v>0</v>
      </c>
      <c r="E26" s="160">
        <f t="shared" si="1"/>
        <v>0</v>
      </c>
      <c r="F26" s="160">
        <f t="shared" si="1"/>
        <v>0</v>
      </c>
      <c r="G26" s="160">
        <f t="shared" si="1"/>
        <v>0</v>
      </c>
      <c r="H26" s="160">
        <f t="shared" si="1"/>
        <v>0</v>
      </c>
      <c r="I26" s="160">
        <f t="shared" si="1"/>
        <v>0</v>
      </c>
      <c r="J26" s="160">
        <f t="shared" si="1"/>
        <v>0</v>
      </c>
      <c r="K26" s="160">
        <f t="shared" si="1"/>
        <v>0</v>
      </c>
      <c r="L26" s="160">
        <f t="shared" si="1"/>
        <v>0</v>
      </c>
      <c r="M26" s="160">
        <f t="shared" si="1"/>
        <v>0</v>
      </c>
      <c r="N26" s="160">
        <f t="shared" si="1"/>
        <v>0</v>
      </c>
      <c r="O26" s="160">
        <f t="shared" si="1"/>
        <v>0</v>
      </c>
      <c r="P26" s="160">
        <f t="shared" si="1"/>
        <v>0</v>
      </c>
      <c r="Q26" s="160">
        <f t="shared" si="1"/>
        <v>0</v>
      </c>
      <c r="R26" s="76"/>
      <c r="U26" s="31"/>
      <c r="W26" s="69"/>
    </row>
    <row r="27" spans="1:30" x14ac:dyDescent="0.35">
      <c r="B27" s="2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U27" s="31"/>
      <c r="W27" s="69"/>
    </row>
    <row r="28" spans="1:30" x14ac:dyDescent="0.35">
      <c r="B28" s="79" t="s">
        <v>112</v>
      </c>
      <c r="C28" s="260">
        <f t="shared" ref="C28:Q28" si="2">C20-C26</f>
        <v>0</v>
      </c>
      <c r="D28" s="260">
        <f t="shared" si="2"/>
        <v>0</v>
      </c>
      <c r="E28" s="260">
        <f t="shared" si="2"/>
        <v>0</v>
      </c>
      <c r="F28" s="260">
        <f t="shared" si="2"/>
        <v>0</v>
      </c>
      <c r="G28" s="260">
        <f t="shared" si="2"/>
        <v>0</v>
      </c>
      <c r="H28" s="260">
        <f t="shared" si="2"/>
        <v>0</v>
      </c>
      <c r="I28" s="260">
        <f t="shared" si="2"/>
        <v>0</v>
      </c>
      <c r="J28" s="260">
        <f t="shared" si="2"/>
        <v>0</v>
      </c>
      <c r="K28" s="260">
        <f t="shared" si="2"/>
        <v>0</v>
      </c>
      <c r="L28" s="260">
        <f t="shared" si="2"/>
        <v>0</v>
      </c>
      <c r="M28" s="260">
        <f t="shared" si="2"/>
        <v>0</v>
      </c>
      <c r="N28" s="260">
        <f t="shared" si="2"/>
        <v>0</v>
      </c>
      <c r="O28" s="260">
        <f t="shared" si="2"/>
        <v>0</v>
      </c>
      <c r="P28" s="260">
        <f t="shared" si="2"/>
        <v>0</v>
      </c>
      <c r="Q28" s="260">
        <f t="shared" si="2"/>
        <v>0</v>
      </c>
      <c r="R28" s="80"/>
      <c r="U28" s="31"/>
      <c r="W28" s="69"/>
    </row>
    <row r="29" spans="1:30" x14ac:dyDescent="0.35">
      <c r="B29" s="2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  <c r="U29" s="31"/>
      <c r="W29" s="69"/>
    </row>
    <row r="30" spans="1:30" x14ac:dyDescent="0.35">
      <c r="B30" s="27" t="s">
        <v>115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2"/>
      <c r="T30" s="11" t="s">
        <v>39</v>
      </c>
      <c r="U30" s="31"/>
      <c r="W30" s="69"/>
    </row>
    <row r="31" spans="1:30" x14ac:dyDescent="0.35">
      <c r="B31" s="67" t="s">
        <v>103</v>
      </c>
      <c r="C31" s="162">
        <f>costi!C23</f>
        <v>0</v>
      </c>
      <c r="D31" s="162">
        <f>costi!D23</f>
        <v>0</v>
      </c>
      <c r="E31" s="162">
        <f>costi!E23</f>
        <v>0</v>
      </c>
      <c r="F31" s="162">
        <f>costi!F23</f>
        <v>0</v>
      </c>
      <c r="G31" s="162">
        <f>costi!G23</f>
        <v>0</v>
      </c>
      <c r="H31" s="162">
        <f>costi!H23</f>
        <v>0</v>
      </c>
      <c r="I31" s="162">
        <f>costi!I23</f>
        <v>0</v>
      </c>
      <c r="J31" s="162">
        <f>costi!J23</f>
        <v>0</v>
      </c>
      <c r="K31" s="162">
        <f>costi!K23</f>
        <v>0</v>
      </c>
      <c r="L31" s="162">
        <f>costi!L23</f>
        <v>0</v>
      </c>
      <c r="M31" s="162">
        <f>costi!M23</f>
        <v>0</v>
      </c>
      <c r="N31" s="162">
        <f>costi!N23</f>
        <v>0</v>
      </c>
      <c r="O31" s="162">
        <f>costi!O23</f>
        <v>0</v>
      </c>
      <c r="P31" s="162">
        <f>costi!P23</f>
        <v>0</v>
      </c>
      <c r="Q31" s="162">
        <f>costi!Q23</f>
        <v>0</v>
      </c>
      <c r="R31" s="82"/>
      <c r="U31" s="31"/>
      <c r="W31" s="69"/>
    </row>
    <row r="32" spans="1:30" x14ac:dyDescent="0.35">
      <c r="B32" s="67" t="s">
        <v>58</v>
      </c>
      <c r="C32" s="162">
        <f>costi!C26</f>
        <v>0</v>
      </c>
      <c r="D32" s="162">
        <f>costi!D26</f>
        <v>0</v>
      </c>
      <c r="E32" s="162">
        <f>costi!E26</f>
        <v>0</v>
      </c>
      <c r="F32" s="162">
        <f>costi!F26</f>
        <v>0</v>
      </c>
      <c r="G32" s="162">
        <f>costi!G26</f>
        <v>0</v>
      </c>
      <c r="H32" s="162">
        <f>costi!H26</f>
        <v>0</v>
      </c>
      <c r="I32" s="162">
        <f>costi!I26</f>
        <v>0</v>
      </c>
      <c r="J32" s="162">
        <f>costi!J26</f>
        <v>0</v>
      </c>
      <c r="K32" s="162">
        <f>costi!K26</f>
        <v>0</v>
      </c>
      <c r="L32" s="162">
        <f>costi!L26</f>
        <v>0</v>
      </c>
      <c r="M32" s="162">
        <f>costi!M26</f>
        <v>0</v>
      </c>
      <c r="N32" s="162">
        <f>costi!N26</f>
        <v>0</v>
      </c>
      <c r="O32" s="162">
        <f>costi!O26</f>
        <v>0</v>
      </c>
      <c r="P32" s="162">
        <f>costi!P26</f>
        <v>0</v>
      </c>
      <c r="Q32" s="162">
        <f>costi!Q26</f>
        <v>0</v>
      </c>
      <c r="R32" s="82"/>
      <c r="U32" s="31"/>
      <c r="W32" s="69"/>
    </row>
    <row r="33" spans="2:34" x14ac:dyDescent="0.35">
      <c r="B33" s="67" t="s">
        <v>53</v>
      </c>
      <c r="C33" s="161">
        <f>ammortamenti!C53</f>
        <v>0</v>
      </c>
      <c r="D33" s="161">
        <f>ammortamenti!D53</f>
        <v>0</v>
      </c>
      <c r="E33" s="161">
        <f>ammortamenti!E53</f>
        <v>0</v>
      </c>
      <c r="F33" s="161">
        <f>ammortamenti!F53</f>
        <v>0</v>
      </c>
      <c r="G33" s="161">
        <f>ammortamenti!G53</f>
        <v>0</v>
      </c>
      <c r="H33" s="161">
        <f>ammortamenti!H53</f>
        <v>0</v>
      </c>
      <c r="I33" s="161">
        <f>ammortamenti!I53</f>
        <v>0</v>
      </c>
      <c r="J33" s="161">
        <f>ammortamenti!J53</f>
        <v>0</v>
      </c>
      <c r="K33" s="161">
        <f>ammortamenti!K53</f>
        <v>0</v>
      </c>
      <c r="L33" s="161">
        <f>ammortamenti!L53</f>
        <v>0</v>
      </c>
      <c r="M33" s="161">
        <f>ammortamenti!M53</f>
        <v>0</v>
      </c>
      <c r="N33" s="161">
        <f>ammortamenti!N53</f>
        <v>0</v>
      </c>
      <c r="O33" s="161">
        <f>ammortamenti!O53</f>
        <v>0</v>
      </c>
      <c r="P33" s="161">
        <f>ammortamenti!P53</f>
        <v>0</v>
      </c>
      <c r="Q33" s="161">
        <f>ammortamenti!Q53</f>
        <v>0</v>
      </c>
      <c r="R33" s="83"/>
      <c r="U33" s="31"/>
      <c r="W33" s="69"/>
    </row>
    <row r="34" spans="2:34" x14ac:dyDescent="0.35">
      <c r="B34" s="70" t="s">
        <v>102</v>
      </c>
      <c r="C34" s="160">
        <f>SUM(C31:C33)</f>
        <v>0</v>
      </c>
      <c r="D34" s="160">
        <f t="shared" ref="D34:Q34" si="3">SUM(D31:D33)</f>
        <v>0</v>
      </c>
      <c r="E34" s="160">
        <f t="shared" si="3"/>
        <v>0</v>
      </c>
      <c r="F34" s="160">
        <f t="shared" si="3"/>
        <v>0</v>
      </c>
      <c r="G34" s="160">
        <f t="shared" si="3"/>
        <v>0</v>
      </c>
      <c r="H34" s="160">
        <f t="shared" si="3"/>
        <v>0</v>
      </c>
      <c r="I34" s="160">
        <f t="shared" si="3"/>
        <v>0</v>
      </c>
      <c r="J34" s="160">
        <f t="shared" si="3"/>
        <v>0</v>
      </c>
      <c r="K34" s="160">
        <f t="shared" si="3"/>
        <v>0</v>
      </c>
      <c r="L34" s="160">
        <f t="shared" si="3"/>
        <v>0</v>
      </c>
      <c r="M34" s="160">
        <f t="shared" si="3"/>
        <v>0</v>
      </c>
      <c r="N34" s="160">
        <f t="shared" si="3"/>
        <v>0</v>
      </c>
      <c r="O34" s="160">
        <f t="shared" si="3"/>
        <v>0</v>
      </c>
      <c r="P34" s="160">
        <f t="shared" si="3"/>
        <v>0</v>
      </c>
      <c r="Q34" s="160">
        <f t="shared" si="3"/>
        <v>0</v>
      </c>
      <c r="R34" s="76"/>
      <c r="U34" s="31"/>
      <c r="W34" s="69"/>
    </row>
    <row r="35" spans="2:34" x14ac:dyDescent="0.35">
      <c r="B35" s="67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83"/>
      <c r="U35" s="31"/>
      <c r="W35" s="69"/>
    </row>
    <row r="36" spans="2:34" ht="15" thickBot="1" x14ac:dyDescent="0.4">
      <c r="B36" s="84" t="s">
        <v>113</v>
      </c>
      <c r="C36" s="259">
        <f>C28-C34</f>
        <v>0</v>
      </c>
      <c r="D36" s="259">
        <f t="shared" ref="D36:Q36" si="4">D28-D34</f>
        <v>0</v>
      </c>
      <c r="E36" s="259">
        <f t="shared" si="4"/>
        <v>0</v>
      </c>
      <c r="F36" s="259">
        <f t="shared" si="4"/>
        <v>0</v>
      </c>
      <c r="G36" s="259">
        <f t="shared" si="4"/>
        <v>0</v>
      </c>
      <c r="H36" s="259">
        <f t="shared" si="4"/>
        <v>0</v>
      </c>
      <c r="I36" s="259">
        <f t="shared" si="4"/>
        <v>0</v>
      </c>
      <c r="J36" s="259">
        <f t="shared" si="4"/>
        <v>0</v>
      </c>
      <c r="K36" s="259">
        <f t="shared" si="4"/>
        <v>0</v>
      </c>
      <c r="L36" s="259">
        <f t="shared" si="4"/>
        <v>0</v>
      </c>
      <c r="M36" s="259">
        <f t="shared" si="4"/>
        <v>0</v>
      </c>
      <c r="N36" s="259">
        <f t="shared" si="4"/>
        <v>0</v>
      </c>
      <c r="O36" s="259">
        <f t="shared" si="4"/>
        <v>0</v>
      </c>
      <c r="P36" s="259">
        <f t="shared" si="4"/>
        <v>0</v>
      </c>
      <c r="Q36" s="259">
        <f t="shared" si="4"/>
        <v>0</v>
      </c>
      <c r="R36" s="85"/>
      <c r="S36" s="31"/>
      <c r="U36" s="31"/>
      <c r="W36" s="69"/>
      <c r="X36" s="32" t="s">
        <v>3</v>
      </c>
      <c r="Y36" s="32" t="s">
        <v>3</v>
      </c>
      <c r="Z36" s="32" t="s">
        <v>3</v>
      </c>
      <c r="AA36" s="32" t="s">
        <v>3</v>
      </c>
      <c r="AB36" s="32" t="s">
        <v>3</v>
      </c>
      <c r="AC36" s="32" t="s">
        <v>3</v>
      </c>
      <c r="AD36" s="32" t="s">
        <v>3</v>
      </c>
      <c r="AE36" s="32" t="s">
        <v>3</v>
      </c>
      <c r="AF36" s="32" t="s">
        <v>3</v>
      </c>
      <c r="AG36" s="32" t="s">
        <v>3</v>
      </c>
      <c r="AH36" s="32" t="s">
        <v>3</v>
      </c>
    </row>
    <row r="37" spans="2:34" s="88" customFormat="1" ht="15" thickTop="1" x14ac:dyDescent="0.35">
      <c r="B37" s="255" t="s">
        <v>114</v>
      </c>
      <c r="C37" s="86" t="str">
        <f>IFERROR(C36/C20,"")</f>
        <v/>
      </c>
      <c r="D37" s="86" t="str">
        <f t="shared" ref="D37:Q37" si="5">IFERROR(D36/D20,"")</f>
        <v/>
      </c>
      <c r="E37" s="86" t="str">
        <f t="shared" si="5"/>
        <v/>
      </c>
      <c r="F37" s="86" t="str">
        <f t="shared" si="5"/>
        <v/>
      </c>
      <c r="G37" s="86" t="str">
        <f t="shared" si="5"/>
        <v/>
      </c>
      <c r="H37" s="86" t="str">
        <f t="shared" si="5"/>
        <v/>
      </c>
      <c r="I37" s="86" t="str">
        <f t="shared" si="5"/>
        <v/>
      </c>
      <c r="J37" s="86" t="str">
        <f t="shared" si="5"/>
        <v/>
      </c>
      <c r="K37" s="86" t="str">
        <f t="shared" si="5"/>
        <v/>
      </c>
      <c r="L37" s="86" t="str">
        <f t="shared" si="5"/>
        <v/>
      </c>
      <c r="M37" s="86" t="str">
        <f t="shared" si="5"/>
        <v/>
      </c>
      <c r="N37" s="86" t="str">
        <f t="shared" si="5"/>
        <v/>
      </c>
      <c r="O37" s="86" t="str">
        <f t="shared" si="5"/>
        <v/>
      </c>
      <c r="P37" s="86" t="str">
        <f t="shared" si="5"/>
        <v/>
      </c>
      <c r="Q37" s="86" t="str">
        <f t="shared" si="5"/>
        <v/>
      </c>
      <c r="R37" s="87"/>
      <c r="S37" s="176"/>
      <c r="T37" s="89"/>
      <c r="U37" s="90"/>
      <c r="V37" s="90"/>
      <c r="W37" s="90"/>
    </row>
    <row r="38" spans="2:34" x14ac:dyDescent="0.35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68"/>
      <c r="U38" s="31"/>
      <c r="W38" s="69"/>
    </row>
    <row r="39" spans="2:34" x14ac:dyDescent="0.35">
      <c r="B39" s="93" t="s">
        <v>123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68"/>
      <c r="U39" s="31"/>
      <c r="W39" s="69"/>
    </row>
    <row r="40" spans="2:34" x14ac:dyDescent="0.35">
      <c r="B40" s="67" t="s">
        <v>5</v>
      </c>
      <c r="C40" s="163">
        <f>C36</f>
        <v>0</v>
      </c>
      <c r="D40" s="163">
        <f>D36</f>
        <v>0</v>
      </c>
      <c r="E40" s="163">
        <f t="shared" ref="E40:Q40" si="6">E36</f>
        <v>0</v>
      </c>
      <c r="F40" s="163">
        <f t="shared" si="6"/>
        <v>0</v>
      </c>
      <c r="G40" s="163">
        <f t="shared" si="6"/>
        <v>0</v>
      </c>
      <c r="H40" s="163">
        <f t="shared" si="6"/>
        <v>0</v>
      </c>
      <c r="I40" s="163">
        <f t="shared" si="6"/>
        <v>0</v>
      </c>
      <c r="J40" s="163">
        <f t="shared" si="6"/>
        <v>0</v>
      </c>
      <c r="K40" s="163">
        <f t="shared" si="6"/>
        <v>0</v>
      </c>
      <c r="L40" s="163">
        <f t="shared" si="6"/>
        <v>0</v>
      </c>
      <c r="M40" s="163">
        <f t="shared" si="6"/>
        <v>0</v>
      </c>
      <c r="N40" s="163">
        <f t="shared" si="6"/>
        <v>0</v>
      </c>
      <c r="O40" s="163">
        <f t="shared" si="6"/>
        <v>0</v>
      </c>
      <c r="P40" s="163">
        <f t="shared" si="6"/>
        <v>0</v>
      </c>
      <c r="Q40" s="163">
        <f t="shared" si="6"/>
        <v>0</v>
      </c>
      <c r="R40" s="164"/>
      <c r="U40" s="31"/>
      <c r="W40" s="69"/>
    </row>
    <row r="41" spans="2:34" x14ac:dyDescent="0.35">
      <c r="B41" s="67" t="s">
        <v>118</v>
      </c>
      <c r="C41" s="163">
        <f>C33</f>
        <v>0</v>
      </c>
      <c r="D41" s="163">
        <f t="shared" ref="D41:Q41" si="7">D33</f>
        <v>0</v>
      </c>
      <c r="E41" s="163">
        <f t="shared" si="7"/>
        <v>0</v>
      </c>
      <c r="F41" s="163">
        <f t="shared" si="7"/>
        <v>0</v>
      </c>
      <c r="G41" s="163">
        <f t="shared" si="7"/>
        <v>0</v>
      </c>
      <c r="H41" s="163">
        <f t="shared" si="7"/>
        <v>0</v>
      </c>
      <c r="I41" s="163">
        <f t="shared" si="7"/>
        <v>0</v>
      </c>
      <c r="J41" s="163">
        <f t="shared" si="7"/>
        <v>0</v>
      </c>
      <c r="K41" s="163">
        <f t="shared" si="7"/>
        <v>0</v>
      </c>
      <c r="L41" s="163">
        <f t="shared" si="7"/>
        <v>0</v>
      </c>
      <c r="M41" s="163">
        <f t="shared" si="7"/>
        <v>0</v>
      </c>
      <c r="N41" s="163">
        <f t="shared" si="7"/>
        <v>0</v>
      </c>
      <c r="O41" s="163">
        <f t="shared" si="7"/>
        <v>0</v>
      </c>
      <c r="P41" s="163">
        <f t="shared" si="7"/>
        <v>0</v>
      </c>
      <c r="Q41" s="163">
        <f t="shared" si="7"/>
        <v>0</v>
      </c>
      <c r="R41" s="164"/>
      <c r="U41" s="31"/>
      <c r="W41" s="69"/>
    </row>
    <row r="42" spans="2:34" x14ac:dyDescent="0.35">
      <c r="B42" s="67" t="s">
        <v>119</v>
      </c>
      <c r="C42" s="163">
        <f>-capex!C35</f>
        <v>0</v>
      </c>
      <c r="D42" s="163">
        <f>-capex!D35</f>
        <v>0</v>
      </c>
      <c r="E42" s="163">
        <f>-capex!E35</f>
        <v>0</v>
      </c>
      <c r="F42" s="163">
        <f>-capex!F35</f>
        <v>0</v>
      </c>
      <c r="G42" s="163">
        <f>-capex!G35</f>
        <v>0</v>
      </c>
      <c r="H42" s="163">
        <f>-capex!H35</f>
        <v>0</v>
      </c>
      <c r="I42" s="163">
        <f>-capex!I35</f>
        <v>0</v>
      </c>
      <c r="J42" s="163">
        <f>-capex!J35</f>
        <v>0</v>
      </c>
      <c r="K42" s="163">
        <f>-capex!K35</f>
        <v>0</v>
      </c>
      <c r="L42" s="163">
        <f>-capex!L35</f>
        <v>0</v>
      </c>
      <c r="M42" s="163">
        <f>-capex!M35</f>
        <v>0</v>
      </c>
      <c r="N42" s="163">
        <f>-capex!N35</f>
        <v>0</v>
      </c>
      <c r="O42" s="163">
        <f>-capex!O35</f>
        <v>0</v>
      </c>
      <c r="P42" s="163">
        <f>-capex!P35</f>
        <v>0</v>
      </c>
      <c r="Q42" s="163">
        <f>-capex!Q35</f>
        <v>0</v>
      </c>
      <c r="R42" s="164"/>
      <c r="U42" s="31"/>
      <c r="W42" s="69"/>
    </row>
    <row r="43" spans="2:34" x14ac:dyDescent="0.35">
      <c r="B43" s="67" t="s">
        <v>120</v>
      </c>
      <c r="C43" s="163">
        <f>+IF(C36&lt;0,0,-C36*$C$7)</f>
        <v>0</v>
      </c>
      <c r="D43" s="163">
        <f t="shared" ref="D43:Q43" si="8">+IF(D36&lt;0,0,-D36*$C$7)</f>
        <v>0</v>
      </c>
      <c r="E43" s="163">
        <f t="shared" si="8"/>
        <v>0</v>
      </c>
      <c r="F43" s="163">
        <f t="shared" si="8"/>
        <v>0</v>
      </c>
      <c r="G43" s="163">
        <f t="shared" si="8"/>
        <v>0</v>
      </c>
      <c r="H43" s="163">
        <f t="shared" si="8"/>
        <v>0</v>
      </c>
      <c r="I43" s="163">
        <f t="shared" si="8"/>
        <v>0</v>
      </c>
      <c r="J43" s="163">
        <f t="shared" si="8"/>
        <v>0</v>
      </c>
      <c r="K43" s="163">
        <f t="shared" si="8"/>
        <v>0</v>
      </c>
      <c r="L43" s="163">
        <f t="shared" si="8"/>
        <v>0</v>
      </c>
      <c r="M43" s="163">
        <f t="shared" si="8"/>
        <v>0</v>
      </c>
      <c r="N43" s="163">
        <f t="shared" si="8"/>
        <v>0</v>
      </c>
      <c r="O43" s="163">
        <f t="shared" si="8"/>
        <v>0</v>
      </c>
      <c r="P43" s="163">
        <f t="shared" si="8"/>
        <v>0</v>
      </c>
      <c r="Q43" s="163">
        <f t="shared" si="8"/>
        <v>0</v>
      </c>
      <c r="R43" s="164"/>
      <c r="U43" s="31"/>
      <c r="W43" s="69"/>
    </row>
    <row r="44" spans="2:34" ht="14.5" customHeight="1" x14ac:dyDescent="0.35">
      <c r="B44" s="67" t="s">
        <v>121</v>
      </c>
      <c r="C44" s="163">
        <f>-capitale_circolante_netto!C13</f>
        <v>0</v>
      </c>
      <c r="D44" s="163">
        <f>-capitale_circolante_netto!D13</f>
        <v>0</v>
      </c>
      <c r="E44" s="163">
        <f>-capitale_circolante_netto!E13</f>
        <v>0</v>
      </c>
      <c r="F44" s="163">
        <f>-capitale_circolante_netto!F13</f>
        <v>0</v>
      </c>
      <c r="G44" s="163">
        <f>-capitale_circolante_netto!G13</f>
        <v>0</v>
      </c>
      <c r="H44" s="163">
        <f>-capitale_circolante_netto!H13</f>
        <v>0</v>
      </c>
      <c r="I44" s="163">
        <f>-capitale_circolante_netto!I13</f>
        <v>0</v>
      </c>
      <c r="J44" s="163">
        <f>-capitale_circolante_netto!J13</f>
        <v>0</v>
      </c>
      <c r="K44" s="163">
        <f>-capitale_circolante_netto!K13</f>
        <v>0</v>
      </c>
      <c r="L44" s="163">
        <f>-capitale_circolante_netto!L13</f>
        <v>0</v>
      </c>
      <c r="M44" s="163">
        <f>-capitale_circolante_netto!M13</f>
        <v>0</v>
      </c>
      <c r="N44" s="163">
        <f>-capitale_circolante_netto!N13</f>
        <v>0</v>
      </c>
      <c r="O44" s="163">
        <f>-capitale_circolante_netto!O13</f>
        <v>0</v>
      </c>
      <c r="P44" s="163">
        <f>-capitale_circolante_netto!P13</f>
        <v>0</v>
      </c>
      <c r="Q44" s="163">
        <f>-capitale_circolante_netto!Q13</f>
        <v>0</v>
      </c>
      <c r="R44" s="165"/>
      <c r="U44" s="31"/>
      <c r="W44" s="69"/>
    </row>
    <row r="45" spans="2:34" x14ac:dyDescent="0.35">
      <c r="B45" s="67" t="s">
        <v>6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7"/>
      <c r="O45" s="167"/>
      <c r="P45" s="167"/>
      <c r="Q45" s="167"/>
      <c r="R45" s="271">
        <f>terminal_value!E17</f>
        <v>0</v>
      </c>
      <c r="T45" s="94"/>
      <c r="U45" s="31"/>
      <c r="W45" s="69"/>
    </row>
    <row r="46" spans="2:34" x14ac:dyDescent="0.35">
      <c r="B46" s="70" t="s">
        <v>69</v>
      </c>
      <c r="C46" s="168">
        <f t="shared" ref="C46:P46" si="9">SUM(C40:C45)</f>
        <v>0</v>
      </c>
      <c r="D46" s="168">
        <f>SUM(D40:D45)</f>
        <v>0</v>
      </c>
      <c r="E46" s="168">
        <f>SUM(E40:E45)</f>
        <v>0</v>
      </c>
      <c r="F46" s="168">
        <f t="shared" si="9"/>
        <v>0</v>
      </c>
      <c r="G46" s="168">
        <f>SUM(G40:G45)</f>
        <v>0</v>
      </c>
      <c r="H46" s="168">
        <f t="shared" si="9"/>
        <v>0</v>
      </c>
      <c r="I46" s="168">
        <f t="shared" si="9"/>
        <v>0</v>
      </c>
      <c r="J46" s="168">
        <f t="shared" si="9"/>
        <v>0</v>
      </c>
      <c r="K46" s="168">
        <f t="shared" si="9"/>
        <v>0</v>
      </c>
      <c r="L46" s="168">
        <f>SUM(L40:L45)</f>
        <v>0</v>
      </c>
      <c r="M46" s="168">
        <f t="shared" si="9"/>
        <v>0</v>
      </c>
      <c r="N46" s="168">
        <f t="shared" si="9"/>
        <v>0</v>
      </c>
      <c r="O46" s="168">
        <f t="shared" si="9"/>
        <v>0</v>
      </c>
      <c r="P46" s="168">
        <f t="shared" si="9"/>
        <v>0</v>
      </c>
      <c r="Q46" s="253">
        <f>IFERROR(SUM(Q40:Q45)+R45,)</f>
        <v>0</v>
      </c>
      <c r="R46" s="95"/>
      <c r="U46" s="31"/>
      <c r="W46" s="69"/>
    </row>
    <row r="47" spans="2:34" x14ac:dyDescent="0.35">
      <c r="B47" s="67" t="s">
        <v>116</v>
      </c>
      <c r="C47" s="167">
        <f t="shared" ref="C47:Q47" si="10">IFERROR(1/(1+$C$3)^C$10,)</f>
        <v>0</v>
      </c>
      <c r="D47" s="167">
        <f t="shared" si="10"/>
        <v>0</v>
      </c>
      <c r="E47" s="167">
        <f t="shared" si="10"/>
        <v>0</v>
      </c>
      <c r="F47" s="167">
        <f t="shared" si="10"/>
        <v>0</v>
      </c>
      <c r="G47" s="167">
        <f t="shared" si="10"/>
        <v>0</v>
      </c>
      <c r="H47" s="167">
        <f t="shared" si="10"/>
        <v>0</v>
      </c>
      <c r="I47" s="167">
        <f t="shared" si="10"/>
        <v>0</v>
      </c>
      <c r="J47" s="167">
        <f t="shared" si="10"/>
        <v>0</v>
      </c>
      <c r="K47" s="167">
        <f t="shared" si="10"/>
        <v>0</v>
      </c>
      <c r="L47" s="167">
        <f t="shared" si="10"/>
        <v>0</v>
      </c>
      <c r="M47" s="167">
        <f t="shared" si="10"/>
        <v>0</v>
      </c>
      <c r="N47" s="167">
        <f t="shared" si="10"/>
        <v>0</v>
      </c>
      <c r="O47" s="167">
        <f t="shared" si="10"/>
        <v>0</v>
      </c>
      <c r="P47" s="167">
        <f t="shared" si="10"/>
        <v>0</v>
      </c>
      <c r="Q47" s="167">
        <f t="shared" si="10"/>
        <v>0</v>
      </c>
      <c r="R47" s="96"/>
      <c r="U47" s="31"/>
      <c r="W47" s="69"/>
    </row>
    <row r="48" spans="2:34" x14ac:dyDescent="0.35">
      <c r="B48" s="70" t="s">
        <v>117</v>
      </c>
      <c r="C48" s="169">
        <f>C46*C47</f>
        <v>0</v>
      </c>
      <c r="D48" s="169">
        <f t="shared" ref="D48:Q48" si="11">D46*D47</f>
        <v>0</v>
      </c>
      <c r="E48" s="169">
        <f t="shared" si="11"/>
        <v>0</v>
      </c>
      <c r="F48" s="169">
        <f>F46*F47</f>
        <v>0</v>
      </c>
      <c r="G48" s="169">
        <f t="shared" si="11"/>
        <v>0</v>
      </c>
      <c r="H48" s="169">
        <f t="shared" si="11"/>
        <v>0</v>
      </c>
      <c r="I48" s="169">
        <f t="shared" si="11"/>
        <v>0</v>
      </c>
      <c r="J48" s="169">
        <f t="shared" si="11"/>
        <v>0</v>
      </c>
      <c r="K48" s="169">
        <f t="shared" si="11"/>
        <v>0</v>
      </c>
      <c r="L48" s="169">
        <f t="shared" si="11"/>
        <v>0</v>
      </c>
      <c r="M48" s="169">
        <f t="shared" si="11"/>
        <v>0</v>
      </c>
      <c r="N48" s="169">
        <f t="shared" si="11"/>
        <v>0</v>
      </c>
      <c r="O48" s="169">
        <f t="shared" si="11"/>
        <v>0</v>
      </c>
      <c r="P48" s="169">
        <f t="shared" si="11"/>
        <v>0</v>
      </c>
      <c r="Q48" s="169">
        <f t="shared" si="11"/>
        <v>0</v>
      </c>
      <c r="R48" s="97"/>
      <c r="S48" s="26" t="s">
        <v>3</v>
      </c>
      <c r="U48" s="31"/>
      <c r="W48" s="69"/>
    </row>
    <row r="49" spans="1:23" x14ac:dyDescent="0.35">
      <c r="B49" s="67"/>
      <c r="U49" s="31"/>
      <c r="W49" s="69"/>
    </row>
    <row r="50" spans="1:23" x14ac:dyDescent="0.35">
      <c r="B50" s="98" t="s">
        <v>215</v>
      </c>
      <c r="C50" s="170">
        <f>SUM(C48:Q48)</f>
        <v>0</v>
      </c>
      <c r="R50" s="26"/>
      <c r="U50" s="31"/>
      <c r="W50" s="69"/>
    </row>
    <row r="51" spans="1:23" x14ac:dyDescent="0.35">
      <c r="B51" s="134" t="s">
        <v>122</v>
      </c>
      <c r="C51" s="171">
        <f>IFERROR(IRR(C46:Q46,),)</f>
        <v>0</v>
      </c>
      <c r="U51" s="31"/>
      <c r="W51" s="69"/>
    </row>
    <row r="52" spans="1:23" ht="17.5" customHeight="1" x14ac:dyDescent="0.35">
      <c r="C52" s="135"/>
      <c r="U52" s="31"/>
      <c r="W52" s="69"/>
    </row>
    <row r="60" spans="1:23" x14ac:dyDescent="0.3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5"/>
      <c r="T60" s="72"/>
      <c r="U60" s="72"/>
      <c r="V60" s="72"/>
    </row>
  </sheetData>
  <phoneticPr fontId="28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  <pageSetUpPr fitToPage="1"/>
  </sheetPr>
  <dimension ref="A1:Y30"/>
  <sheetViews>
    <sheetView showGridLines="0" zoomScaleNormal="100" workbookViewId="0">
      <pane ySplit="2" topLeftCell="A3" activePane="bottomLeft" state="frozen"/>
      <selection activeCell="C21" sqref="C21:J21"/>
      <selection pane="bottomLeft" activeCell="C21" sqref="C21:J21"/>
    </sheetView>
  </sheetViews>
  <sheetFormatPr defaultRowHeight="14.5" x14ac:dyDescent="0.35"/>
  <cols>
    <col min="1" max="1" width="1.54296875" customWidth="1"/>
    <col min="2" max="2" width="22.6328125" customWidth="1"/>
    <col min="3" max="17" width="9.453125" customWidth="1"/>
  </cols>
  <sheetData>
    <row r="1" spans="1:25" s="2" customFormat="1" ht="17" x14ac:dyDescent="0.4">
      <c r="A1" s="1"/>
      <c r="B1" s="1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s="17" customFormat="1" ht="17" x14ac:dyDescent="0.4">
      <c r="A2" s="32"/>
      <c r="B2" s="11" t="s">
        <v>110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5" s="17" customFormat="1" ht="17" x14ac:dyDescent="0.4">
      <c r="A3" s="16"/>
      <c r="B3" s="18" t="s">
        <v>67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5" x14ac:dyDescent="0.35">
      <c r="B4" s="22" t="s">
        <v>211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11" t="s">
        <v>101</v>
      </c>
    </row>
    <row r="5" spans="1:25" x14ac:dyDescent="0.35">
      <c r="B5" s="20" t="s">
        <v>106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234" t="s">
        <v>162</v>
      </c>
      <c r="S5" s="4"/>
      <c r="T5" s="4"/>
      <c r="U5" s="4"/>
      <c r="V5" s="4"/>
      <c r="W5" s="4"/>
      <c r="X5" s="4"/>
      <c r="Y5" s="4"/>
    </row>
    <row r="6" spans="1:25" x14ac:dyDescent="0.35">
      <c r="B6" s="20" t="s">
        <v>107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25" x14ac:dyDescent="0.35">
      <c r="B7" s="20" t="s">
        <v>108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T7" s="21"/>
    </row>
    <row r="8" spans="1:25" x14ac:dyDescent="0.35">
      <c r="B8" s="20" t="s">
        <v>109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T8" s="21"/>
    </row>
    <row r="9" spans="1:25" x14ac:dyDescent="0.35">
      <c r="B9" s="20" t="s">
        <v>230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T9" s="21"/>
    </row>
    <row r="10" spans="1:25" x14ac:dyDescent="0.35">
      <c r="B10" s="20" t="s">
        <v>231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25" x14ac:dyDescent="0.35">
      <c r="B11" s="19" t="s">
        <v>85</v>
      </c>
      <c r="C11" s="136">
        <f>+SUM(C5:C10)</f>
        <v>0</v>
      </c>
      <c r="D11" s="136">
        <f>+SUM(D5:D10)</f>
        <v>0</v>
      </c>
      <c r="E11" s="136">
        <f t="shared" ref="E11:Q11" si="0">+SUM(E5:E10)</f>
        <v>0</v>
      </c>
      <c r="F11" s="136">
        <f t="shared" si="0"/>
        <v>0</v>
      </c>
      <c r="G11" s="136">
        <f t="shared" si="0"/>
        <v>0</v>
      </c>
      <c r="H11" s="136">
        <f t="shared" si="0"/>
        <v>0</v>
      </c>
      <c r="I11" s="136">
        <f t="shared" si="0"/>
        <v>0</v>
      </c>
      <c r="J11" s="136">
        <f t="shared" si="0"/>
        <v>0</v>
      </c>
      <c r="K11" s="136">
        <f t="shared" si="0"/>
        <v>0</v>
      </c>
      <c r="L11" s="136">
        <f t="shared" si="0"/>
        <v>0</v>
      </c>
      <c r="M11" s="136">
        <f t="shared" si="0"/>
        <v>0</v>
      </c>
      <c r="N11" s="136">
        <f t="shared" si="0"/>
        <v>0</v>
      </c>
      <c r="O11" s="136">
        <f t="shared" si="0"/>
        <v>0</v>
      </c>
      <c r="P11" s="136">
        <f t="shared" si="0"/>
        <v>0</v>
      </c>
      <c r="Q11" s="136">
        <f t="shared" si="0"/>
        <v>0</v>
      </c>
    </row>
    <row r="13" spans="1:25" x14ac:dyDescent="0.35">
      <c r="B13" s="22" t="s">
        <v>220</v>
      </c>
      <c r="C13" s="22">
        <f>+deficit_calcolo!C16</f>
        <v>2026</v>
      </c>
      <c r="D13" s="22">
        <f>+deficit_calcolo!D16</f>
        <v>2027</v>
      </c>
      <c r="E13" s="22">
        <f>+deficit_calcolo!E16</f>
        <v>2028</v>
      </c>
      <c r="F13" s="22">
        <f>+deficit_calcolo!F16</f>
        <v>2029</v>
      </c>
      <c r="G13" s="22">
        <f>+deficit_calcolo!G16</f>
        <v>2030</v>
      </c>
      <c r="H13" s="22">
        <f>+deficit_calcolo!H16</f>
        <v>2031</v>
      </c>
      <c r="I13" s="22">
        <f>+deficit_calcolo!I16</f>
        <v>2032</v>
      </c>
      <c r="J13" s="22">
        <f>+deficit_calcolo!J16</f>
        <v>2033</v>
      </c>
      <c r="K13" s="22">
        <f>+deficit_calcolo!K16</f>
        <v>2034</v>
      </c>
      <c r="L13" s="22">
        <f>+deficit_calcolo!L16</f>
        <v>2035</v>
      </c>
      <c r="M13" s="22">
        <f>+deficit_calcolo!M16</f>
        <v>2036</v>
      </c>
      <c r="N13" s="22">
        <f>+deficit_calcolo!N16</f>
        <v>2037</v>
      </c>
      <c r="O13" s="22">
        <f>+deficit_calcolo!O16</f>
        <v>2038</v>
      </c>
      <c r="P13" s="22">
        <f>+deficit_calcolo!P16</f>
        <v>2039</v>
      </c>
      <c r="Q13" s="22">
        <f>+deficit_calcolo!Q16</f>
        <v>2040</v>
      </c>
      <c r="R13" s="11" t="s">
        <v>101</v>
      </c>
    </row>
    <row r="14" spans="1:25" x14ac:dyDescent="0.35">
      <c r="B14" s="20" t="s">
        <v>106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25" x14ac:dyDescent="0.35">
      <c r="B15" s="20" t="s">
        <v>107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25" x14ac:dyDescent="0.35">
      <c r="B16" s="20" t="s">
        <v>108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9" x14ac:dyDescent="0.35">
      <c r="B17" s="20" t="s">
        <v>109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9" x14ac:dyDescent="0.35">
      <c r="B18" s="20" t="s">
        <v>230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9" x14ac:dyDescent="0.35">
      <c r="B19" s="20" t="s">
        <v>231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9" x14ac:dyDescent="0.35">
      <c r="B20" s="19" t="s">
        <v>85</v>
      </c>
      <c r="C20" s="136">
        <f>+SUM(C14:C19)</f>
        <v>0</v>
      </c>
      <c r="D20" s="136">
        <f>+SUM(D14:D19)</f>
        <v>0</v>
      </c>
      <c r="E20" s="159">
        <f t="shared" ref="E20:Q20" si="1">+SUM(E14:E19)</f>
        <v>0</v>
      </c>
      <c r="F20" s="159">
        <f t="shared" si="1"/>
        <v>0</v>
      </c>
      <c r="G20" s="159">
        <f t="shared" si="1"/>
        <v>0</v>
      </c>
      <c r="H20" s="159">
        <f t="shared" si="1"/>
        <v>0</v>
      </c>
      <c r="I20" s="159">
        <f t="shared" si="1"/>
        <v>0</v>
      </c>
      <c r="J20" s="159">
        <f t="shared" si="1"/>
        <v>0</v>
      </c>
      <c r="K20" s="159">
        <f t="shared" si="1"/>
        <v>0</v>
      </c>
      <c r="L20" s="159">
        <f t="shared" si="1"/>
        <v>0</v>
      </c>
      <c r="M20" s="159">
        <f t="shared" si="1"/>
        <v>0</v>
      </c>
      <c r="N20" s="159">
        <f t="shared" si="1"/>
        <v>0</v>
      </c>
      <c r="O20" s="159">
        <f t="shared" si="1"/>
        <v>0</v>
      </c>
      <c r="P20" s="159">
        <f t="shared" si="1"/>
        <v>0</v>
      </c>
      <c r="Q20" s="159">
        <f t="shared" si="1"/>
        <v>0</v>
      </c>
    </row>
    <row r="22" spans="2:19" x14ac:dyDescent="0.35">
      <c r="B22" s="22" t="s">
        <v>219</v>
      </c>
      <c r="C22" s="22">
        <f>+deficit_calcolo!C16</f>
        <v>2026</v>
      </c>
      <c r="D22" s="22">
        <f>+deficit_calcolo!D16</f>
        <v>2027</v>
      </c>
      <c r="E22" s="22">
        <f>+deficit_calcolo!E16</f>
        <v>2028</v>
      </c>
      <c r="F22" s="22">
        <f>+deficit_calcolo!F16</f>
        <v>2029</v>
      </c>
      <c r="G22" s="22">
        <f>+deficit_calcolo!G16</f>
        <v>2030</v>
      </c>
      <c r="H22" s="22">
        <f>+deficit_calcolo!H16</f>
        <v>2031</v>
      </c>
      <c r="I22" s="22">
        <f>+deficit_calcolo!I16</f>
        <v>2032</v>
      </c>
      <c r="J22" s="22">
        <f>+deficit_calcolo!J16</f>
        <v>2033</v>
      </c>
      <c r="K22" s="22">
        <f>+deficit_calcolo!K16</f>
        <v>2034</v>
      </c>
      <c r="L22" s="22">
        <f>+deficit_calcolo!L16</f>
        <v>2035</v>
      </c>
      <c r="M22" s="22">
        <f>+deficit_calcolo!M16</f>
        <v>2036</v>
      </c>
      <c r="N22" s="22">
        <f>+deficit_calcolo!N16</f>
        <v>2037</v>
      </c>
      <c r="O22" s="22">
        <f>+deficit_calcolo!O16</f>
        <v>2038</v>
      </c>
      <c r="P22" s="22">
        <f>+deficit_calcolo!P16</f>
        <v>2039</v>
      </c>
      <c r="Q22" s="22">
        <f>+deficit_calcolo!Q16</f>
        <v>2040</v>
      </c>
      <c r="R22" s="11" t="s">
        <v>101</v>
      </c>
    </row>
    <row r="23" spans="2:19" x14ac:dyDescent="0.35">
      <c r="B23" s="20" t="s">
        <v>106</v>
      </c>
      <c r="C23" s="136">
        <f t="shared" ref="C23:Q28" si="2">C5*C14</f>
        <v>0</v>
      </c>
      <c r="D23" s="136">
        <f t="shared" ref="D23:Q23" si="3">D5*D14</f>
        <v>0</v>
      </c>
      <c r="E23" s="136">
        <f t="shared" si="3"/>
        <v>0</v>
      </c>
      <c r="F23" s="136">
        <f t="shared" si="3"/>
        <v>0</v>
      </c>
      <c r="G23" s="136">
        <f t="shared" si="3"/>
        <v>0</v>
      </c>
      <c r="H23" s="136">
        <f t="shared" si="3"/>
        <v>0</v>
      </c>
      <c r="I23" s="136">
        <f t="shared" si="3"/>
        <v>0</v>
      </c>
      <c r="J23" s="136">
        <f t="shared" si="3"/>
        <v>0</v>
      </c>
      <c r="K23" s="136">
        <f t="shared" si="3"/>
        <v>0</v>
      </c>
      <c r="L23" s="136">
        <f t="shared" si="3"/>
        <v>0</v>
      </c>
      <c r="M23" s="136">
        <f t="shared" si="3"/>
        <v>0</v>
      </c>
      <c r="N23" s="136">
        <f t="shared" si="3"/>
        <v>0</v>
      </c>
      <c r="O23" s="136">
        <f t="shared" si="3"/>
        <v>0</v>
      </c>
      <c r="P23" s="136">
        <f t="shared" si="3"/>
        <v>0</v>
      </c>
      <c r="Q23" s="136">
        <f t="shared" si="3"/>
        <v>0</v>
      </c>
    </row>
    <row r="24" spans="2:19" x14ac:dyDescent="0.35">
      <c r="B24" s="20" t="s">
        <v>107</v>
      </c>
      <c r="C24" s="136">
        <f t="shared" si="2"/>
        <v>0</v>
      </c>
      <c r="D24" s="136">
        <f t="shared" si="2"/>
        <v>0</v>
      </c>
      <c r="E24" s="136">
        <f t="shared" si="2"/>
        <v>0</v>
      </c>
      <c r="F24" s="136">
        <f t="shared" si="2"/>
        <v>0</v>
      </c>
      <c r="G24" s="136">
        <f t="shared" si="2"/>
        <v>0</v>
      </c>
      <c r="H24" s="136">
        <f t="shared" si="2"/>
        <v>0</v>
      </c>
      <c r="I24" s="136">
        <f t="shared" si="2"/>
        <v>0</v>
      </c>
      <c r="J24" s="136">
        <f t="shared" si="2"/>
        <v>0</v>
      </c>
      <c r="K24" s="136">
        <f t="shared" si="2"/>
        <v>0</v>
      </c>
      <c r="L24" s="136">
        <f t="shared" si="2"/>
        <v>0</v>
      </c>
      <c r="M24" s="136">
        <f t="shared" si="2"/>
        <v>0</v>
      </c>
      <c r="N24" s="136">
        <f t="shared" si="2"/>
        <v>0</v>
      </c>
      <c r="O24" s="136">
        <f t="shared" si="2"/>
        <v>0</v>
      </c>
      <c r="P24" s="136">
        <f t="shared" si="2"/>
        <v>0</v>
      </c>
      <c r="Q24" s="136">
        <f t="shared" si="2"/>
        <v>0</v>
      </c>
    </row>
    <row r="25" spans="2:19" x14ac:dyDescent="0.35">
      <c r="B25" s="20" t="s">
        <v>108</v>
      </c>
      <c r="C25" s="136">
        <f t="shared" si="2"/>
        <v>0</v>
      </c>
      <c r="D25" s="136">
        <f t="shared" si="2"/>
        <v>0</v>
      </c>
      <c r="E25" s="136">
        <f t="shared" si="2"/>
        <v>0</v>
      </c>
      <c r="F25" s="136">
        <f t="shared" si="2"/>
        <v>0</v>
      </c>
      <c r="G25" s="136">
        <f t="shared" si="2"/>
        <v>0</v>
      </c>
      <c r="H25" s="136">
        <f t="shared" si="2"/>
        <v>0</v>
      </c>
      <c r="I25" s="136">
        <f t="shared" si="2"/>
        <v>0</v>
      </c>
      <c r="J25" s="136">
        <f t="shared" si="2"/>
        <v>0</v>
      </c>
      <c r="K25" s="136">
        <f t="shared" si="2"/>
        <v>0</v>
      </c>
      <c r="L25" s="136">
        <f t="shared" si="2"/>
        <v>0</v>
      </c>
      <c r="M25" s="136">
        <f t="shared" si="2"/>
        <v>0</v>
      </c>
      <c r="N25" s="136">
        <f t="shared" si="2"/>
        <v>0</v>
      </c>
      <c r="O25" s="136">
        <f t="shared" si="2"/>
        <v>0</v>
      </c>
      <c r="P25" s="136">
        <f t="shared" si="2"/>
        <v>0</v>
      </c>
      <c r="Q25" s="136">
        <f t="shared" si="2"/>
        <v>0</v>
      </c>
    </row>
    <row r="26" spans="2:19" x14ac:dyDescent="0.35">
      <c r="B26" s="20" t="s">
        <v>109</v>
      </c>
      <c r="C26" s="136">
        <f t="shared" si="2"/>
        <v>0</v>
      </c>
      <c r="D26" s="136">
        <f t="shared" si="2"/>
        <v>0</v>
      </c>
      <c r="E26" s="136">
        <f t="shared" si="2"/>
        <v>0</v>
      </c>
      <c r="F26" s="136">
        <f t="shared" si="2"/>
        <v>0</v>
      </c>
      <c r="G26" s="136">
        <f t="shared" si="2"/>
        <v>0</v>
      </c>
      <c r="H26" s="136">
        <f t="shared" si="2"/>
        <v>0</v>
      </c>
      <c r="I26" s="136">
        <f t="shared" si="2"/>
        <v>0</v>
      </c>
      <c r="J26" s="136">
        <f t="shared" si="2"/>
        <v>0</v>
      </c>
      <c r="K26" s="136">
        <f t="shared" si="2"/>
        <v>0</v>
      </c>
      <c r="L26" s="136">
        <f t="shared" si="2"/>
        <v>0</v>
      </c>
      <c r="M26" s="136">
        <f t="shared" si="2"/>
        <v>0</v>
      </c>
      <c r="N26" s="136">
        <f t="shared" si="2"/>
        <v>0</v>
      </c>
      <c r="O26" s="136">
        <f t="shared" si="2"/>
        <v>0</v>
      </c>
      <c r="P26" s="136">
        <f t="shared" si="2"/>
        <v>0</v>
      </c>
      <c r="Q26" s="136">
        <f t="shared" si="2"/>
        <v>0</v>
      </c>
    </row>
    <row r="27" spans="2:19" x14ac:dyDescent="0.35">
      <c r="B27" s="20" t="s">
        <v>230</v>
      </c>
      <c r="C27" s="136">
        <f t="shared" si="2"/>
        <v>0</v>
      </c>
      <c r="D27" s="136">
        <f t="shared" si="2"/>
        <v>0</v>
      </c>
      <c r="E27" s="136">
        <f t="shared" si="2"/>
        <v>0</v>
      </c>
      <c r="F27" s="136">
        <f t="shared" si="2"/>
        <v>0</v>
      </c>
      <c r="G27" s="136">
        <f t="shared" si="2"/>
        <v>0</v>
      </c>
      <c r="H27" s="136">
        <f t="shared" si="2"/>
        <v>0</v>
      </c>
      <c r="I27" s="136">
        <f t="shared" si="2"/>
        <v>0</v>
      </c>
      <c r="J27" s="136">
        <f t="shared" si="2"/>
        <v>0</v>
      </c>
      <c r="K27" s="136">
        <f t="shared" si="2"/>
        <v>0</v>
      </c>
      <c r="L27" s="136">
        <f t="shared" si="2"/>
        <v>0</v>
      </c>
      <c r="M27" s="136">
        <f t="shared" si="2"/>
        <v>0</v>
      </c>
      <c r="N27" s="136">
        <f t="shared" si="2"/>
        <v>0</v>
      </c>
      <c r="O27" s="136">
        <f t="shared" si="2"/>
        <v>0</v>
      </c>
      <c r="P27" s="136">
        <f t="shared" si="2"/>
        <v>0</v>
      </c>
      <c r="Q27" s="136">
        <f t="shared" si="2"/>
        <v>0</v>
      </c>
    </row>
    <row r="28" spans="2:19" x14ac:dyDescent="0.35">
      <c r="B28" s="20" t="s">
        <v>231</v>
      </c>
      <c r="C28" s="136">
        <f t="shared" si="2"/>
        <v>0</v>
      </c>
      <c r="D28" s="136">
        <f t="shared" si="2"/>
        <v>0</v>
      </c>
      <c r="E28" s="136">
        <f t="shared" si="2"/>
        <v>0</v>
      </c>
      <c r="F28" s="136">
        <f t="shared" si="2"/>
        <v>0</v>
      </c>
      <c r="G28" s="136">
        <f t="shared" si="2"/>
        <v>0</v>
      </c>
      <c r="H28" s="136">
        <f t="shared" si="2"/>
        <v>0</v>
      </c>
      <c r="I28" s="136">
        <f t="shared" si="2"/>
        <v>0</v>
      </c>
      <c r="J28" s="136">
        <f t="shared" si="2"/>
        <v>0</v>
      </c>
      <c r="K28" s="136">
        <f t="shared" si="2"/>
        <v>0</v>
      </c>
      <c r="L28" s="136">
        <f t="shared" si="2"/>
        <v>0</v>
      </c>
      <c r="M28" s="136">
        <f t="shared" si="2"/>
        <v>0</v>
      </c>
      <c r="N28" s="136">
        <f t="shared" si="2"/>
        <v>0</v>
      </c>
      <c r="O28" s="136">
        <f t="shared" si="2"/>
        <v>0</v>
      </c>
      <c r="P28" s="136">
        <f t="shared" si="2"/>
        <v>0</v>
      </c>
      <c r="Q28" s="136">
        <f t="shared" si="2"/>
        <v>0</v>
      </c>
    </row>
    <row r="29" spans="2:19" x14ac:dyDescent="0.35">
      <c r="B29" s="22" t="s">
        <v>85</v>
      </c>
      <c r="C29" s="158">
        <f>+SUM(C23:C28)</f>
        <v>0</v>
      </c>
      <c r="D29" s="158">
        <f t="shared" ref="D29:Q29" si="4">+SUM(D23:D28)</f>
        <v>0</v>
      </c>
      <c r="E29" s="158">
        <f t="shared" si="4"/>
        <v>0</v>
      </c>
      <c r="F29" s="158">
        <f t="shared" si="4"/>
        <v>0</v>
      </c>
      <c r="G29" s="158">
        <f t="shared" si="4"/>
        <v>0</v>
      </c>
      <c r="H29" s="158">
        <f t="shared" si="4"/>
        <v>0</v>
      </c>
      <c r="I29" s="158">
        <f t="shared" si="4"/>
        <v>0</v>
      </c>
      <c r="J29" s="158">
        <f t="shared" si="4"/>
        <v>0</v>
      </c>
      <c r="K29" s="158">
        <f t="shared" si="4"/>
        <v>0</v>
      </c>
      <c r="L29" s="158">
        <f t="shared" si="4"/>
        <v>0</v>
      </c>
      <c r="M29" s="158">
        <f t="shared" si="4"/>
        <v>0</v>
      </c>
      <c r="N29" s="158">
        <f t="shared" si="4"/>
        <v>0</v>
      </c>
      <c r="O29" s="158">
        <f t="shared" si="4"/>
        <v>0</v>
      </c>
      <c r="P29" s="158">
        <f t="shared" si="4"/>
        <v>0</v>
      </c>
      <c r="Q29" s="158">
        <f t="shared" si="4"/>
        <v>0</v>
      </c>
    </row>
    <row r="30" spans="2:19" x14ac:dyDescent="0.35">
      <c r="S30" s="24"/>
    </row>
  </sheetData>
  <phoneticPr fontId="28" type="noConversion"/>
  <pageMargins left="0.23622047244094491" right="0.23622047244094491" top="0.74803149606299213" bottom="0.74803149606299213" header="0.31496062992125984" footer="0.31496062992125984"/>
  <pageSetup paperSize="9" scale="86" orientation="landscape" r:id="rId1"/>
  <colBreaks count="1" manualBreakCount="1">
    <brk id="17" max="28" man="1"/>
  </colBreaks>
  <ignoredErrors>
    <ignoredError sqref="C11:C12 C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  <pageSetUpPr fitToPage="1"/>
  </sheetPr>
  <dimension ref="A1:AB30"/>
  <sheetViews>
    <sheetView showGridLines="0" zoomScaleNormal="100" workbookViewId="0">
      <pane ySplit="2" topLeftCell="A3" activePane="bottomLeft" state="frozen"/>
      <selection activeCell="C21" sqref="C21:J21"/>
      <selection pane="bottomLeft" activeCell="C21" sqref="C21:J21"/>
    </sheetView>
  </sheetViews>
  <sheetFormatPr defaultColWidth="8.81640625" defaultRowHeight="14.5" x14ac:dyDescent="0.35"/>
  <cols>
    <col min="1" max="1" width="2.453125" customWidth="1"/>
    <col min="2" max="2" width="45.26953125" bestFit="1" customWidth="1"/>
    <col min="3" max="15" width="10.54296875" customWidth="1"/>
    <col min="16" max="16" width="9" bestFit="1" customWidth="1"/>
    <col min="17" max="17" width="9.453125" bestFit="1" customWidth="1"/>
  </cols>
  <sheetData>
    <row r="1" spans="1:18" s="17" customFormat="1" ht="17.149999999999999" customHeight="1" x14ac:dyDescent="0.4">
      <c r="A1" s="1"/>
      <c r="B1" s="1" t="s">
        <v>232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17" customFormat="1" ht="14.1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4.15" customHeight="1" x14ac:dyDescent="0.4">
      <c r="A3" s="18"/>
      <c r="B3" s="18" t="s">
        <v>67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4" customFormat="1" x14ac:dyDescent="0.35">
      <c r="B4" s="22" t="s">
        <v>221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11" t="s">
        <v>101</v>
      </c>
    </row>
    <row r="5" spans="1:18" x14ac:dyDescent="0.35">
      <c r="B5" s="20" t="s">
        <v>95</v>
      </c>
      <c r="C5" s="139">
        <f>SUM(C6:C9)</f>
        <v>0</v>
      </c>
      <c r="D5" s="139">
        <f t="shared" ref="D5:Q5" si="0">SUM(D6:D9)</f>
        <v>0</v>
      </c>
      <c r="E5" s="139">
        <f t="shared" si="0"/>
        <v>0</v>
      </c>
      <c r="F5" s="139">
        <f t="shared" si="0"/>
        <v>0</v>
      </c>
      <c r="G5" s="139">
        <f t="shared" si="0"/>
        <v>0</v>
      </c>
      <c r="H5" s="139">
        <f t="shared" si="0"/>
        <v>0</v>
      </c>
      <c r="I5" s="139">
        <f t="shared" si="0"/>
        <v>0</v>
      </c>
      <c r="J5" s="139">
        <f t="shared" si="0"/>
        <v>0</v>
      </c>
      <c r="K5" s="139">
        <f t="shared" si="0"/>
        <v>0</v>
      </c>
      <c r="L5" s="139">
        <f t="shared" si="0"/>
        <v>0</v>
      </c>
      <c r="M5" s="139">
        <f t="shared" si="0"/>
        <v>0</v>
      </c>
      <c r="N5" s="139">
        <f t="shared" si="0"/>
        <v>0</v>
      </c>
      <c r="O5" s="139">
        <f t="shared" si="0"/>
        <v>0</v>
      </c>
      <c r="P5" s="139">
        <f t="shared" si="0"/>
        <v>0</v>
      </c>
      <c r="Q5" s="139">
        <f t="shared" si="0"/>
        <v>0</v>
      </c>
    </row>
    <row r="6" spans="1:18" x14ac:dyDescent="0.35">
      <c r="B6" s="25" t="s">
        <v>96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</row>
    <row r="7" spans="1:18" x14ac:dyDescent="0.35">
      <c r="B7" s="25" t="s">
        <v>97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</row>
    <row r="8" spans="1:18" x14ac:dyDescent="0.35">
      <c r="B8" s="25" t="s">
        <v>98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</row>
    <row r="9" spans="1:18" x14ac:dyDescent="0.35">
      <c r="B9" s="25" t="s">
        <v>99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8" x14ac:dyDescent="0.35">
      <c r="B10" s="20" t="s">
        <v>90</v>
      </c>
      <c r="C10" s="139">
        <f t="shared" ref="C10:Q10" si="1">SUM(C11:C14)</f>
        <v>0</v>
      </c>
      <c r="D10" s="139">
        <f t="shared" si="1"/>
        <v>0</v>
      </c>
      <c r="E10" s="139">
        <f t="shared" si="1"/>
        <v>0</v>
      </c>
      <c r="F10" s="139">
        <f t="shared" si="1"/>
        <v>0</v>
      </c>
      <c r="G10" s="139">
        <f t="shared" si="1"/>
        <v>0</v>
      </c>
      <c r="H10" s="139">
        <f t="shared" si="1"/>
        <v>0</v>
      </c>
      <c r="I10" s="139">
        <f t="shared" si="1"/>
        <v>0</v>
      </c>
      <c r="J10" s="139">
        <f t="shared" si="1"/>
        <v>0</v>
      </c>
      <c r="K10" s="139">
        <f t="shared" si="1"/>
        <v>0</v>
      </c>
      <c r="L10" s="139">
        <f t="shared" si="1"/>
        <v>0</v>
      </c>
      <c r="M10" s="139">
        <f t="shared" si="1"/>
        <v>0</v>
      </c>
      <c r="N10" s="139">
        <f t="shared" si="1"/>
        <v>0</v>
      </c>
      <c r="O10" s="139">
        <f t="shared" si="1"/>
        <v>0</v>
      </c>
      <c r="P10" s="139">
        <f t="shared" si="1"/>
        <v>0</v>
      </c>
      <c r="Q10" s="139">
        <f t="shared" si="1"/>
        <v>0</v>
      </c>
    </row>
    <row r="11" spans="1:18" x14ac:dyDescent="0.35">
      <c r="B11" s="25" t="s">
        <v>91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8" x14ac:dyDescent="0.35">
      <c r="B12" s="25" t="s">
        <v>92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8" x14ac:dyDescent="0.35">
      <c r="B13" s="25" t="s">
        <v>93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8" x14ac:dyDescent="0.35">
      <c r="B14" s="25" t="s">
        <v>94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8" x14ac:dyDescent="0.35">
      <c r="B15" s="20" t="s">
        <v>58</v>
      </c>
      <c r="C15" s="139">
        <f>SUM(C16:C19)</f>
        <v>0</v>
      </c>
      <c r="D15" s="139">
        <f t="shared" ref="D15:Q15" si="2">SUM(D16:D19)</f>
        <v>0</v>
      </c>
      <c r="E15" s="139">
        <f t="shared" si="2"/>
        <v>0</v>
      </c>
      <c r="F15" s="139">
        <f t="shared" si="2"/>
        <v>0</v>
      </c>
      <c r="G15" s="139">
        <f t="shared" si="2"/>
        <v>0</v>
      </c>
      <c r="H15" s="139">
        <f t="shared" si="2"/>
        <v>0</v>
      </c>
      <c r="I15" s="139">
        <f t="shared" si="2"/>
        <v>0</v>
      </c>
      <c r="J15" s="139">
        <f t="shared" si="2"/>
        <v>0</v>
      </c>
      <c r="K15" s="139">
        <f t="shared" si="2"/>
        <v>0</v>
      </c>
      <c r="L15" s="139">
        <f t="shared" si="2"/>
        <v>0</v>
      </c>
      <c r="M15" s="139">
        <f t="shared" si="2"/>
        <v>0</v>
      </c>
      <c r="N15" s="139">
        <f t="shared" si="2"/>
        <v>0</v>
      </c>
      <c r="O15" s="139">
        <f t="shared" si="2"/>
        <v>0</v>
      </c>
      <c r="P15" s="139">
        <f t="shared" si="2"/>
        <v>0</v>
      </c>
      <c r="Q15" s="139">
        <f t="shared" si="2"/>
        <v>0</v>
      </c>
    </row>
    <row r="16" spans="1:18" x14ac:dyDescent="0.35">
      <c r="B16" s="25" t="s">
        <v>59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28" x14ac:dyDescent="0.35">
      <c r="B17" s="25" t="s">
        <v>60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28" x14ac:dyDescent="0.35">
      <c r="B18" s="25" t="s">
        <v>61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28" x14ac:dyDescent="0.35">
      <c r="B19" s="25" t="s">
        <v>62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28" s="24" customFormat="1" x14ac:dyDescent="0.35">
      <c r="B20" s="22" t="s">
        <v>85</v>
      </c>
      <c r="C20" s="144">
        <f t="shared" ref="C20:Q20" si="3">C5+C10+C15</f>
        <v>0</v>
      </c>
      <c r="D20" s="144">
        <f t="shared" si="3"/>
        <v>0</v>
      </c>
      <c r="E20" s="144">
        <f t="shared" si="3"/>
        <v>0</v>
      </c>
      <c r="F20" s="144">
        <f t="shared" si="3"/>
        <v>0</v>
      </c>
      <c r="G20" s="144">
        <f t="shared" si="3"/>
        <v>0</v>
      </c>
      <c r="H20" s="144">
        <f t="shared" si="3"/>
        <v>0</v>
      </c>
      <c r="I20" s="144">
        <f t="shared" si="3"/>
        <v>0</v>
      </c>
      <c r="J20" s="144">
        <f t="shared" si="3"/>
        <v>0</v>
      </c>
      <c r="K20" s="144">
        <f t="shared" si="3"/>
        <v>0</v>
      </c>
      <c r="L20" s="144">
        <f t="shared" si="3"/>
        <v>0</v>
      </c>
      <c r="M20" s="144">
        <f t="shared" si="3"/>
        <v>0</v>
      </c>
      <c r="N20" s="144">
        <f t="shared" si="3"/>
        <v>0</v>
      </c>
      <c r="O20" s="144">
        <f t="shared" si="3"/>
        <v>0</v>
      </c>
      <c r="P20" s="144">
        <f t="shared" si="3"/>
        <v>0</v>
      </c>
      <c r="Q20" s="144">
        <f t="shared" si="3"/>
        <v>0</v>
      </c>
      <c r="R20" s="11"/>
    </row>
    <row r="21" spans="2:28" s="26" customFormat="1" x14ac:dyDescent="0.35"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  <c r="S21" s="28"/>
      <c r="T21" s="28"/>
      <c r="U21" s="28"/>
      <c r="V21" s="30"/>
      <c r="W21" s="30"/>
      <c r="Y21" s="11"/>
      <c r="Z21" s="31"/>
      <c r="AA21" s="32"/>
      <c r="AB21" s="33"/>
    </row>
    <row r="22" spans="2:28" s="24" customFormat="1" x14ac:dyDescent="0.35">
      <c r="B22" s="22" t="s">
        <v>222</v>
      </c>
      <c r="C22" s="22">
        <f>+deficit_calcolo!C16</f>
        <v>2026</v>
      </c>
      <c r="D22" s="22">
        <f>+deficit_calcolo!D16</f>
        <v>2027</v>
      </c>
      <c r="E22" s="22">
        <f>+deficit_calcolo!E16</f>
        <v>2028</v>
      </c>
      <c r="F22" s="22">
        <f>+deficit_calcolo!F16</f>
        <v>2029</v>
      </c>
      <c r="G22" s="22">
        <f>+deficit_calcolo!G16</f>
        <v>2030</v>
      </c>
      <c r="H22" s="22">
        <f>+deficit_calcolo!H16</f>
        <v>2031</v>
      </c>
      <c r="I22" s="22">
        <f>+deficit_calcolo!I16</f>
        <v>2032</v>
      </c>
      <c r="J22" s="22">
        <f>+deficit_calcolo!J16</f>
        <v>2033</v>
      </c>
      <c r="K22" s="22">
        <f>+deficit_calcolo!K16</f>
        <v>2034</v>
      </c>
      <c r="L22" s="22">
        <f>+deficit_calcolo!L16</f>
        <v>2035</v>
      </c>
      <c r="M22" s="22">
        <f>+deficit_calcolo!M16</f>
        <v>2036</v>
      </c>
      <c r="N22" s="22">
        <f>+deficit_calcolo!N16</f>
        <v>2037</v>
      </c>
      <c r="O22" s="22">
        <f>+deficit_calcolo!O16</f>
        <v>2038</v>
      </c>
      <c r="P22" s="22">
        <f>+deficit_calcolo!P16</f>
        <v>2039</v>
      </c>
      <c r="Q22" s="22">
        <f>+deficit_calcolo!Q16</f>
        <v>2040</v>
      </c>
      <c r="R22" s="11" t="s">
        <v>101</v>
      </c>
    </row>
    <row r="23" spans="2:28" x14ac:dyDescent="0.35">
      <c r="B23" s="20" t="s">
        <v>103</v>
      </c>
      <c r="C23" s="139">
        <f>SUM(C24:C25)</f>
        <v>0</v>
      </c>
      <c r="D23" s="139">
        <f t="shared" ref="D23:Q23" si="4">SUM(D24:D25)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139">
        <f t="shared" si="4"/>
        <v>0</v>
      </c>
      <c r="M23" s="139">
        <f t="shared" si="4"/>
        <v>0</v>
      </c>
      <c r="N23" s="139">
        <f t="shared" si="4"/>
        <v>0</v>
      </c>
      <c r="O23" s="139">
        <f t="shared" si="4"/>
        <v>0</v>
      </c>
      <c r="P23" s="139">
        <f t="shared" si="4"/>
        <v>0</v>
      </c>
      <c r="Q23" s="139">
        <f t="shared" si="4"/>
        <v>0</v>
      </c>
    </row>
    <row r="24" spans="2:28" x14ac:dyDescent="0.35">
      <c r="B24" s="25" t="s">
        <v>104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28" x14ac:dyDescent="0.35">
      <c r="B25" s="25" t="s">
        <v>105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28" x14ac:dyDescent="0.35">
      <c r="B26" s="20" t="s">
        <v>58</v>
      </c>
      <c r="C26" s="146">
        <f>SUM(C27:C29)</f>
        <v>0</v>
      </c>
      <c r="D26" s="146">
        <f t="shared" ref="D26:Q26" si="5">SUM(D27:D29)</f>
        <v>0</v>
      </c>
      <c r="E26" s="146">
        <f t="shared" si="5"/>
        <v>0</v>
      </c>
      <c r="F26" s="146">
        <f t="shared" si="5"/>
        <v>0</v>
      </c>
      <c r="G26" s="146">
        <f t="shared" si="5"/>
        <v>0</v>
      </c>
      <c r="H26" s="146">
        <f t="shared" si="5"/>
        <v>0</v>
      </c>
      <c r="I26" s="146">
        <f t="shared" si="5"/>
        <v>0</v>
      </c>
      <c r="J26" s="146">
        <f t="shared" si="5"/>
        <v>0</v>
      </c>
      <c r="K26" s="146">
        <f t="shared" si="5"/>
        <v>0</v>
      </c>
      <c r="L26" s="146">
        <f t="shared" si="5"/>
        <v>0</v>
      </c>
      <c r="M26" s="146">
        <f t="shared" si="5"/>
        <v>0</v>
      </c>
      <c r="N26" s="146">
        <f t="shared" si="5"/>
        <v>0</v>
      </c>
      <c r="O26" s="146">
        <f t="shared" si="5"/>
        <v>0</v>
      </c>
      <c r="P26" s="146">
        <f t="shared" si="5"/>
        <v>0</v>
      </c>
      <c r="Q26" s="146">
        <f t="shared" si="5"/>
        <v>0</v>
      </c>
    </row>
    <row r="27" spans="2:28" x14ac:dyDescent="0.35">
      <c r="B27" s="25" t="s">
        <v>59</v>
      </c>
      <c r="C27" s="182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28" x14ac:dyDescent="0.35">
      <c r="B28" s="25" t="s">
        <v>60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</row>
    <row r="29" spans="2:28" x14ac:dyDescent="0.35">
      <c r="B29" s="25" t="s">
        <v>61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</row>
    <row r="30" spans="2:28" s="24" customFormat="1" x14ac:dyDescent="0.35">
      <c r="B30" s="22" t="s">
        <v>85</v>
      </c>
      <c r="C30" s="144">
        <f>C23+C26</f>
        <v>0</v>
      </c>
      <c r="D30" s="144">
        <f t="shared" ref="D30:Q30" si="6">D23+D26</f>
        <v>0</v>
      </c>
      <c r="E30" s="144">
        <f t="shared" si="6"/>
        <v>0</v>
      </c>
      <c r="F30" s="144">
        <f t="shared" si="6"/>
        <v>0</v>
      </c>
      <c r="G30" s="144">
        <f t="shared" si="6"/>
        <v>0</v>
      </c>
      <c r="H30" s="144">
        <f t="shared" si="6"/>
        <v>0</v>
      </c>
      <c r="I30" s="144">
        <f t="shared" si="6"/>
        <v>0</v>
      </c>
      <c r="J30" s="144">
        <f t="shared" si="6"/>
        <v>0</v>
      </c>
      <c r="K30" s="144">
        <f t="shared" si="6"/>
        <v>0</v>
      </c>
      <c r="L30" s="144">
        <f t="shared" si="6"/>
        <v>0</v>
      </c>
      <c r="M30" s="144">
        <f t="shared" si="6"/>
        <v>0</v>
      </c>
      <c r="N30" s="144">
        <f t="shared" si="6"/>
        <v>0</v>
      </c>
      <c r="O30" s="144">
        <f t="shared" si="6"/>
        <v>0</v>
      </c>
      <c r="P30" s="144">
        <f t="shared" si="6"/>
        <v>0</v>
      </c>
      <c r="Q30" s="144">
        <f t="shared" si="6"/>
        <v>0</v>
      </c>
      <c r="R30" s="11"/>
    </row>
  </sheetData>
  <phoneticPr fontId="28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17" max="1048575" man="1"/>
  </colBreaks>
  <ignoredErrors>
    <ignoredError sqref="D10:Q10 D15:Q15 D20:Q21 D26:Q26 D30:Q31 D23:Q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  <pageSetUpPr fitToPage="1"/>
  </sheetPr>
  <dimension ref="A1:T35"/>
  <sheetViews>
    <sheetView showGridLines="0" zoomScaleNormal="100" workbookViewId="0">
      <pane ySplit="2" topLeftCell="A3" activePane="bottomLeft" state="frozen"/>
      <selection activeCell="C21" sqref="C21:J21"/>
      <selection pane="bottomLeft" activeCell="C21" sqref="C21:J21"/>
    </sheetView>
  </sheetViews>
  <sheetFormatPr defaultRowHeight="14.5" x14ac:dyDescent="0.35"/>
  <cols>
    <col min="1" max="1" width="1.81640625" customWidth="1"/>
    <col min="2" max="2" width="24.453125" bestFit="1" customWidth="1"/>
    <col min="3" max="3" width="10.08984375" customWidth="1"/>
    <col min="4" max="18" width="9.81640625" customWidth="1"/>
  </cols>
  <sheetData>
    <row r="1" spans="1:20" s="2" customFormat="1" ht="17" x14ac:dyDescent="0.4">
      <c r="A1" s="1"/>
      <c r="B1" s="1" t="s">
        <v>233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s="17" customFormat="1" ht="17" x14ac:dyDescent="0.4">
      <c r="A3" s="18"/>
      <c r="B3" s="18" t="s">
        <v>67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0" s="24" customFormat="1" x14ac:dyDescent="0.35">
      <c r="B4" s="22" t="s">
        <v>223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41" t="s">
        <v>85</v>
      </c>
      <c r="S4" s="11" t="s">
        <v>89</v>
      </c>
    </row>
    <row r="5" spans="1:20" x14ac:dyDescent="0.35">
      <c r="B5" s="20" t="s">
        <v>68</v>
      </c>
      <c r="C5" s="258">
        <f>SUM(C6:C9)</f>
        <v>0</v>
      </c>
      <c r="D5" s="258">
        <f t="shared" ref="D5:M5" si="0">SUM(D6:D9)</f>
        <v>0</v>
      </c>
      <c r="E5" s="258">
        <f t="shared" si="0"/>
        <v>0</v>
      </c>
      <c r="F5" s="258">
        <f t="shared" si="0"/>
        <v>0</v>
      </c>
      <c r="G5" s="258">
        <f t="shared" si="0"/>
        <v>0</v>
      </c>
      <c r="H5" s="258">
        <f t="shared" si="0"/>
        <v>0</v>
      </c>
      <c r="I5" s="258">
        <f t="shared" si="0"/>
        <v>0</v>
      </c>
      <c r="J5" s="258">
        <f t="shared" si="0"/>
        <v>0</v>
      </c>
      <c r="K5" s="258">
        <f t="shared" si="0"/>
        <v>0</v>
      </c>
      <c r="L5" s="258">
        <f t="shared" si="0"/>
        <v>0</v>
      </c>
      <c r="M5" s="258">
        <f t="shared" si="0"/>
        <v>0</v>
      </c>
      <c r="N5" s="258">
        <f>SUM(N6:N9)</f>
        <v>0</v>
      </c>
      <c r="O5" s="258">
        <f>SUM(O6:O9)</f>
        <v>0</v>
      </c>
      <c r="P5" s="258">
        <f>SUM(P6:P9)</f>
        <v>0</v>
      </c>
      <c r="Q5" s="258">
        <f>SUM(Q6:Q9)</f>
        <v>0</v>
      </c>
      <c r="R5" s="136">
        <f>SUM(C5:Q5)</f>
        <v>0</v>
      </c>
      <c r="S5" s="34" t="s">
        <v>88</v>
      </c>
    </row>
    <row r="6" spans="1:20" x14ac:dyDescent="0.35">
      <c r="B6" s="25" t="s">
        <v>63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36">
        <f t="shared" ref="R6:R35" si="1">SUM(C6:Q6)</f>
        <v>0</v>
      </c>
      <c r="T6" s="11"/>
    </row>
    <row r="7" spans="1:20" x14ac:dyDescent="0.35">
      <c r="B7" s="25" t="s">
        <v>64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36">
        <f t="shared" si="1"/>
        <v>0</v>
      </c>
      <c r="S7" s="34"/>
    </row>
    <row r="8" spans="1:20" x14ac:dyDescent="0.35">
      <c r="B8" s="25" t="s">
        <v>65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36">
        <f t="shared" si="1"/>
        <v>0</v>
      </c>
      <c r="S8" s="34"/>
    </row>
    <row r="9" spans="1:20" x14ac:dyDescent="0.35">
      <c r="B9" s="25" t="s">
        <v>66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36">
        <f t="shared" si="1"/>
        <v>0</v>
      </c>
      <c r="S9" s="34"/>
    </row>
    <row r="10" spans="1:20" x14ac:dyDescent="0.35">
      <c r="B10" s="20" t="s">
        <v>72</v>
      </c>
      <c r="C10" s="258">
        <f>SUM(C11:C14)</f>
        <v>0</v>
      </c>
      <c r="D10" s="258">
        <f t="shared" ref="D10:Q10" si="2">SUM(D11:D14)</f>
        <v>0</v>
      </c>
      <c r="E10" s="258">
        <f t="shared" si="2"/>
        <v>0</v>
      </c>
      <c r="F10" s="258">
        <f t="shared" si="2"/>
        <v>0</v>
      </c>
      <c r="G10" s="258">
        <f t="shared" si="2"/>
        <v>0</v>
      </c>
      <c r="H10" s="258">
        <f t="shared" si="2"/>
        <v>0</v>
      </c>
      <c r="I10" s="258">
        <f t="shared" si="2"/>
        <v>0</v>
      </c>
      <c r="J10" s="258">
        <f t="shared" si="2"/>
        <v>0</v>
      </c>
      <c r="K10" s="258">
        <f t="shared" si="2"/>
        <v>0</v>
      </c>
      <c r="L10" s="258">
        <f t="shared" si="2"/>
        <v>0</v>
      </c>
      <c r="M10" s="258">
        <f t="shared" si="2"/>
        <v>0</v>
      </c>
      <c r="N10" s="258">
        <f t="shared" si="2"/>
        <v>0</v>
      </c>
      <c r="O10" s="258">
        <f t="shared" si="2"/>
        <v>0</v>
      </c>
      <c r="P10" s="258">
        <f t="shared" si="2"/>
        <v>0</v>
      </c>
      <c r="Q10" s="258">
        <f t="shared" si="2"/>
        <v>0</v>
      </c>
      <c r="R10" s="136">
        <f t="shared" si="1"/>
        <v>0</v>
      </c>
    </row>
    <row r="11" spans="1:20" x14ac:dyDescent="0.35">
      <c r="B11" s="25" t="s">
        <v>54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36">
        <f t="shared" si="1"/>
        <v>0</v>
      </c>
      <c r="S11" s="34"/>
    </row>
    <row r="12" spans="1:20" x14ac:dyDescent="0.35">
      <c r="B12" s="25" t="s">
        <v>55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36">
        <f t="shared" si="1"/>
        <v>0</v>
      </c>
      <c r="S12" s="34"/>
    </row>
    <row r="13" spans="1:20" x14ac:dyDescent="0.35">
      <c r="B13" s="25" t="s">
        <v>56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36">
        <f t="shared" si="1"/>
        <v>0</v>
      </c>
      <c r="S13" s="34"/>
    </row>
    <row r="14" spans="1:20" x14ac:dyDescent="0.35">
      <c r="B14" s="25" t="s">
        <v>57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36">
        <f t="shared" si="1"/>
        <v>0</v>
      </c>
      <c r="S14" s="34"/>
    </row>
    <row r="15" spans="1:20" x14ac:dyDescent="0.35">
      <c r="B15" s="20" t="s">
        <v>196</v>
      </c>
      <c r="C15" s="258">
        <f t="shared" ref="C15:Q15" si="3">SUM(C16:C19)</f>
        <v>0</v>
      </c>
      <c r="D15" s="258">
        <f t="shared" si="3"/>
        <v>0</v>
      </c>
      <c r="E15" s="258">
        <f t="shared" si="3"/>
        <v>0</v>
      </c>
      <c r="F15" s="258">
        <f t="shared" si="3"/>
        <v>0</v>
      </c>
      <c r="G15" s="258">
        <f t="shared" si="3"/>
        <v>0</v>
      </c>
      <c r="H15" s="258">
        <f t="shared" si="3"/>
        <v>0</v>
      </c>
      <c r="I15" s="258">
        <f t="shared" si="3"/>
        <v>0</v>
      </c>
      <c r="J15" s="258">
        <f t="shared" si="3"/>
        <v>0</v>
      </c>
      <c r="K15" s="258">
        <f t="shared" si="3"/>
        <v>0</v>
      </c>
      <c r="L15" s="258">
        <f t="shared" si="3"/>
        <v>0</v>
      </c>
      <c r="M15" s="258">
        <f t="shared" si="3"/>
        <v>0</v>
      </c>
      <c r="N15" s="258">
        <f t="shared" si="3"/>
        <v>0</v>
      </c>
      <c r="O15" s="258">
        <f t="shared" si="3"/>
        <v>0</v>
      </c>
      <c r="P15" s="258">
        <f t="shared" si="3"/>
        <v>0</v>
      </c>
      <c r="Q15" s="258">
        <f t="shared" si="3"/>
        <v>0</v>
      </c>
      <c r="R15" s="136">
        <f t="shared" si="1"/>
        <v>0</v>
      </c>
    </row>
    <row r="16" spans="1:20" x14ac:dyDescent="0.35">
      <c r="B16" s="25" t="s">
        <v>207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36">
        <f t="shared" si="1"/>
        <v>0</v>
      </c>
      <c r="S16" s="34"/>
    </row>
    <row r="17" spans="2:19" x14ac:dyDescent="0.35">
      <c r="B17" s="25" t="s">
        <v>208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36">
        <f t="shared" si="1"/>
        <v>0</v>
      </c>
      <c r="S17" s="34"/>
    </row>
    <row r="18" spans="2:19" x14ac:dyDescent="0.35">
      <c r="B18" s="25" t="s">
        <v>209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36">
        <f t="shared" si="1"/>
        <v>0</v>
      </c>
      <c r="S18" s="34"/>
    </row>
    <row r="19" spans="2:19" x14ac:dyDescent="0.35">
      <c r="B19" s="25" t="s">
        <v>210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36">
        <f t="shared" si="1"/>
        <v>0</v>
      </c>
      <c r="S19" s="34"/>
    </row>
    <row r="20" spans="2:19" x14ac:dyDescent="0.35">
      <c r="B20" s="20" t="s">
        <v>197</v>
      </c>
      <c r="C20" s="258">
        <f t="shared" ref="C20:Q20" si="4">SUM(C21:C24)</f>
        <v>0</v>
      </c>
      <c r="D20" s="258">
        <f t="shared" si="4"/>
        <v>0</v>
      </c>
      <c r="E20" s="258">
        <f t="shared" si="4"/>
        <v>0</v>
      </c>
      <c r="F20" s="258">
        <f t="shared" si="4"/>
        <v>0</v>
      </c>
      <c r="G20" s="258">
        <f t="shared" si="4"/>
        <v>0</v>
      </c>
      <c r="H20" s="258">
        <f t="shared" si="4"/>
        <v>0</v>
      </c>
      <c r="I20" s="258">
        <f t="shared" si="4"/>
        <v>0</v>
      </c>
      <c r="J20" s="258">
        <f t="shared" si="4"/>
        <v>0</v>
      </c>
      <c r="K20" s="258">
        <f t="shared" si="4"/>
        <v>0</v>
      </c>
      <c r="L20" s="258">
        <f t="shared" si="4"/>
        <v>0</v>
      </c>
      <c r="M20" s="258">
        <f t="shared" si="4"/>
        <v>0</v>
      </c>
      <c r="N20" s="258">
        <f t="shared" si="4"/>
        <v>0</v>
      </c>
      <c r="O20" s="258">
        <f t="shared" si="4"/>
        <v>0</v>
      </c>
      <c r="P20" s="258">
        <f t="shared" si="4"/>
        <v>0</v>
      </c>
      <c r="Q20" s="258">
        <f t="shared" si="4"/>
        <v>0</v>
      </c>
      <c r="R20" s="136">
        <f t="shared" ref="R20:R29" si="5">SUM(C20:Q20)</f>
        <v>0</v>
      </c>
      <c r="S20" s="34"/>
    </row>
    <row r="21" spans="2:19" x14ac:dyDescent="0.35">
      <c r="B21" s="25" t="s">
        <v>203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36">
        <f t="shared" si="5"/>
        <v>0</v>
      </c>
      <c r="S21" s="34"/>
    </row>
    <row r="22" spans="2:19" x14ac:dyDescent="0.35">
      <c r="B22" s="25" t="s">
        <v>204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36">
        <f t="shared" si="5"/>
        <v>0</v>
      </c>
      <c r="S22" s="34"/>
    </row>
    <row r="23" spans="2:19" x14ac:dyDescent="0.35">
      <c r="B23" s="25" t="s">
        <v>205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36">
        <f t="shared" si="5"/>
        <v>0</v>
      </c>
      <c r="S23" s="34"/>
    </row>
    <row r="24" spans="2:19" x14ac:dyDescent="0.35">
      <c r="B24" s="25" t="s">
        <v>206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36">
        <f t="shared" si="5"/>
        <v>0</v>
      </c>
      <c r="S24" s="34"/>
    </row>
    <row r="25" spans="2:19" x14ac:dyDescent="0.35">
      <c r="B25" s="20" t="s">
        <v>198</v>
      </c>
      <c r="C25" s="258">
        <f t="shared" ref="C25:Q25" si="6">SUM(C26:C29)</f>
        <v>0</v>
      </c>
      <c r="D25" s="258">
        <f t="shared" si="6"/>
        <v>0</v>
      </c>
      <c r="E25" s="258">
        <f t="shared" si="6"/>
        <v>0</v>
      </c>
      <c r="F25" s="258">
        <f t="shared" si="6"/>
        <v>0</v>
      </c>
      <c r="G25" s="258">
        <f t="shared" si="6"/>
        <v>0</v>
      </c>
      <c r="H25" s="258">
        <f t="shared" si="6"/>
        <v>0</v>
      </c>
      <c r="I25" s="258">
        <f t="shared" si="6"/>
        <v>0</v>
      </c>
      <c r="J25" s="258">
        <f t="shared" si="6"/>
        <v>0</v>
      </c>
      <c r="K25" s="258">
        <f t="shared" si="6"/>
        <v>0</v>
      </c>
      <c r="L25" s="258">
        <f t="shared" si="6"/>
        <v>0</v>
      </c>
      <c r="M25" s="258">
        <f t="shared" si="6"/>
        <v>0</v>
      </c>
      <c r="N25" s="258">
        <f t="shared" si="6"/>
        <v>0</v>
      </c>
      <c r="O25" s="258">
        <f t="shared" si="6"/>
        <v>0</v>
      </c>
      <c r="P25" s="258">
        <f t="shared" si="6"/>
        <v>0</v>
      </c>
      <c r="Q25" s="258">
        <f t="shared" si="6"/>
        <v>0</v>
      </c>
      <c r="R25" s="136">
        <f t="shared" si="5"/>
        <v>0</v>
      </c>
      <c r="S25" s="34"/>
    </row>
    <row r="26" spans="2:19" x14ac:dyDescent="0.35">
      <c r="B26" s="25" t="s">
        <v>199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36">
        <f t="shared" si="5"/>
        <v>0</v>
      </c>
      <c r="S26" s="34"/>
    </row>
    <row r="27" spans="2:19" x14ac:dyDescent="0.35">
      <c r="B27" s="25" t="s">
        <v>200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36">
        <f t="shared" si="5"/>
        <v>0</v>
      </c>
      <c r="S27" s="34"/>
    </row>
    <row r="28" spans="2:19" x14ac:dyDescent="0.35">
      <c r="B28" s="25" t="s">
        <v>201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36">
        <f t="shared" si="5"/>
        <v>0</v>
      </c>
      <c r="S28" s="34"/>
    </row>
    <row r="29" spans="2:19" x14ac:dyDescent="0.35">
      <c r="B29" s="25" t="s">
        <v>202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36">
        <f t="shared" si="5"/>
        <v>0</v>
      </c>
      <c r="S29" s="34"/>
    </row>
    <row r="30" spans="2:19" x14ac:dyDescent="0.35">
      <c r="B30" s="20" t="s">
        <v>73</v>
      </c>
      <c r="C30" s="258">
        <f>SUM(C31:C34)</f>
        <v>0</v>
      </c>
      <c r="D30" s="258">
        <f t="shared" ref="D30:M30" si="7">SUM(D31:D34)</f>
        <v>0</v>
      </c>
      <c r="E30" s="258">
        <f t="shared" si="7"/>
        <v>0</v>
      </c>
      <c r="F30" s="258">
        <f t="shared" si="7"/>
        <v>0</v>
      </c>
      <c r="G30" s="258">
        <f t="shared" si="7"/>
        <v>0</v>
      </c>
      <c r="H30" s="258">
        <f t="shared" si="7"/>
        <v>0</v>
      </c>
      <c r="I30" s="258">
        <f t="shared" si="7"/>
        <v>0</v>
      </c>
      <c r="J30" s="258">
        <f t="shared" si="7"/>
        <v>0</v>
      </c>
      <c r="K30" s="258">
        <f t="shared" si="7"/>
        <v>0</v>
      </c>
      <c r="L30" s="258">
        <f t="shared" si="7"/>
        <v>0</v>
      </c>
      <c r="M30" s="258">
        <f t="shared" si="7"/>
        <v>0</v>
      </c>
      <c r="N30" s="258">
        <f>SUM(N31:N34)</f>
        <v>0</v>
      </c>
      <c r="O30" s="258">
        <f>SUM(O31:O34)</f>
        <v>0</v>
      </c>
      <c r="P30" s="258">
        <f>SUM(P31:P34)</f>
        <v>0</v>
      </c>
      <c r="Q30" s="258">
        <f>SUM(Q31:Q34)</f>
        <v>0</v>
      </c>
      <c r="R30" s="136">
        <f t="shared" si="1"/>
        <v>0</v>
      </c>
    </row>
    <row r="31" spans="2:19" x14ac:dyDescent="0.35">
      <c r="B31" s="25" t="s">
        <v>59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36">
        <f t="shared" si="1"/>
        <v>0</v>
      </c>
      <c r="S31" s="34"/>
    </row>
    <row r="32" spans="2:19" x14ac:dyDescent="0.35">
      <c r="B32" s="25" t="s">
        <v>60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36">
        <f t="shared" si="1"/>
        <v>0</v>
      </c>
      <c r="S32" s="34"/>
    </row>
    <row r="33" spans="2:19" x14ac:dyDescent="0.35">
      <c r="B33" s="25" t="s">
        <v>61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36">
        <f t="shared" si="1"/>
        <v>0</v>
      </c>
      <c r="S33" s="34"/>
    </row>
    <row r="34" spans="2:19" x14ac:dyDescent="0.35">
      <c r="B34" s="25" t="s">
        <v>62</v>
      </c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36">
        <f t="shared" si="1"/>
        <v>0</v>
      </c>
      <c r="S34" s="34"/>
    </row>
    <row r="35" spans="2:19" s="24" customFormat="1" x14ac:dyDescent="0.35">
      <c r="B35" s="22" t="s">
        <v>85</v>
      </c>
      <c r="C35" s="258">
        <f>C5+C10+C15+C20+C25+C30</f>
        <v>0</v>
      </c>
      <c r="D35" s="258">
        <f t="shared" ref="D35:Q35" si="8">D5+D10+D15+D20+D25+D30</f>
        <v>0</v>
      </c>
      <c r="E35" s="258">
        <f t="shared" si="8"/>
        <v>0</v>
      </c>
      <c r="F35" s="258">
        <f t="shared" si="8"/>
        <v>0</v>
      </c>
      <c r="G35" s="258">
        <f t="shared" si="8"/>
        <v>0</v>
      </c>
      <c r="H35" s="258">
        <f t="shared" si="8"/>
        <v>0</v>
      </c>
      <c r="I35" s="258">
        <f t="shared" si="8"/>
        <v>0</v>
      </c>
      <c r="J35" s="258">
        <f t="shared" si="8"/>
        <v>0</v>
      </c>
      <c r="K35" s="258">
        <f t="shared" si="8"/>
        <v>0</v>
      </c>
      <c r="L35" s="258">
        <f t="shared" si="8"/>
        <v>0</v>
      </c>
      <c r="M35" s="258">
        <f t="shared" si="8"/>
        <v>0</v>
      </c>
      <c r="N35" s="258">
        <f t="shared" si="8"/>
        <v>0</v>
      </c>
      <c r="O35" s="258">
        <f t="shared" si="8"/>
        <v>0</v>
      </c>
      <c r="P35" s="258">
        <f t="shared" si="8"/>
        <v>0</v>
      </c>
      <c r="Q35" s="258">
        <f t="shared" si="8"/>
        <v>0</v>
      </c>
      <c r="R35" s="136">
        <f t="shared" si="1"/>
        <v>0</v>
      </c>
      <c r="S35" s="35"/>
    </row>
  </sheetData>
  <phoneticPr fontId="28" type="noConversion"/>
  <pageMargins left="0.23622047244094491" right="0.23622047244094491" top="0.74803149606299213" bottom="0.74803149606299213" header="0.31496062992125984" footer="0.31496062992125984"/>
  <pageSetup paperSize="9" scale="77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  <pageSetUpPr fitToPage="1"/>
  </sheetPr>
  <dimension ref="A1:AC54"/>
  <sheetViews>
    <sheetView showGridLines="0" zoomScaleNormal="100" workbookViewId="0">
      <pane ySplit="2" topLeftCell="A3" activePane="bottomLeft" state="frozen"/>
      <selection activeCell="C21" sqref="C21:J21"/>
      <selection pane="bottomLeft" activeCell="C21" sqref="C21:J21"/>
    </sheetView>
  </sheetViews>
  <sheetFormatPr defaultRowHeight="14.5" x14ac:dyDescent="0.35"/>
  <cols>
    <col min="1" max="1" width="3" customWidth="1"/>
    <col min="2" max="2" width="25.453125" bestFit="1" customWidth="1"/>
    <col min="3" max="3" width="10.1796875" customWidth="1"/>
    <col min="4" max="19" width="10.1796875" style="43" customWidth="1"/>
  </cols>
  <sheetData>
    <row r="1" spans="1:29" s="4" customFormat="1" ht="17.149999999999999" customHeight="1" x14ac:dyDescent="0.35">
      <c r="A1" s="1"/>
      <c r="B1" s="1" t="s">
        <v>53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9" x14ac:dyDescent="0.35">
      <c r="D2" s="37"/>
      <c r="E2" s="37"/>
      <c r="F2" s="38"/>
      <c r="G2" s="38"/>
      <c r="H2" s="38"/>
      <c r="I2" s="38"/>
      <c r="J2" s="38"/>
      <c r="K2" s="39"/>
      <c r="L2" s="39"/>
      <c r="M2" s="39"/>
      <c r="N2" s="40"/>
      <c r="O2" s="40"/>
      <c r="P2" s="40"/>
      <c r="Q2" s="40"/>
      <c r="R2" s="40"/>
      <c r="S2" s="40"/>
    </row>
    <row r="3" spans="1:29" s="17" customFormat="1" ht="14.15" customHeight="1" x14ac:dyDescent="0.4">
      <c r="A3" s="18"/>
      <c r="B3" s="18" t="s">
        <v>67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9" s="24" customFormat="1" x14ac:dyDescent="0.35">
      <c r="B4" s="22" t="s">
        <v>223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41" t="s">
        <v>85</v>
      </c>
      <c r="S4" s="41" t="s">
        <v>86</v>
      </c>
      <c r="T4" s="34" t="s">
        <v>87</v>
      </c>
    </row>
    <row r="5" spans="1:29" x14ac:dyDescent="0.35">
      <c r="B5" s="23" t="str">
        <f>capex!B5</f>
        <v>Opere murarie e assimiliate</v>
      </c>
      <c r="C5" s="136">
        <f>capex!C5</f>
        <v>0</v>
      </c>
      <c r="D5" s="136">
        <f>capex!D5</f>
        <v>0</v>
      </c>
      <c r="E5" s="136">
        <f>capex!E5</f>
        <v>0</v>
      </c>
      <c r="F5" s="136">
        <f>capex!F5</f>
        <v>0</v>
      </c>
      <c r="G5" s="136">
        <f>capex!G5</f>
        <v>0</v>
      </c>
      <c r="H5" s="136">
        <f>capex!H5</f>
        <v>0</v>
      </c>
      <c r="I5" s="136">
        <f>capex!I5</f>
        <v>0</v>
      </c>
      <c r="J5" s="136">
        <f>capex!J5</f>
        <v>0</v>
      </c>
      <c r="K5" s="136">
        <f>capex!K5</f>
        <v>0</v>
      </c>
      <c r="L5" s="136">
        <f>capex!L5</f>
        <v>0</v>
      </c>
      <c r="M5" s="136">
        <f>capex!M5</f>
        <v>0</v>
      </c>
      <c r="N5" s="136">
        <f>capex!N5</f>
        <v>0</v>
      </c>
      <c r="O5" s="136">
        <f>capex!O5</f>
        <v>0</v>
      </c>
      <c r="P5" s="136">
        <f>capex!P5</f>
        <v>0</v>
      </c>
      <c r="Q5" s="136">
        <f>capex!Q5</f>
        <v>0</v>
      </c>
      <c r="R5" s="136">
        <f>SUM(C5:Q5)</f>
        <v>0</v>
      </c>
      <c r="S5" s="183"/>
    </row>
    <row r="6" spans="1:29" x14ac:dyDescent="0.35">
      <c r="B6" s="23" t="str">
        <f>capex!B15</f>
        <v>Impianti</v>
      </c>
      <c r="C6" s="136">
        <f>capex!C15</f>
        <v>0</v>
      </c>
      <c r="D6" s="136">
        <f>capex!D15</f>
        <v>0</v>
      </c>
      <c r="E6" s="136">
        <f>capex!E15</f>
        <v>0</v>
      </c>
      <c r="F6" s="136">
        <f>capex!F15</f>
        <v>0</v>
      </c>
      <c r="G6" s="136">
        <f>capex!G15</f>
        <v>0</v>
      </c>
      <c r="H6" s="136">
        <f>capex!H15</f>
        <v>0</v>
      </c>
      <c r="I6" s="136">
        <f>capex!I15</f>
        <v>0</v>
      </c>
      <c r="J6" s="136">
        <f>capex!J15</f>
        <v>0</v>
      </c>
      <c r="K6" s="136">
        <f>capex!K15</f>
        <v>0</v>
      </c>
      <c r="L6" s="136">
        <f>capex!L15</f>
        <v>0</v>
      </c>
      <c r="M6" s="136">
        <f>capex!M15</f>
        <v>0</v>
      </c>
      <c r="N6" s="136">
        <f>capex!N15</f>
        <v>0</v>
      </c>
      <c r="O6" s="136">
        <f>capex!O15</f>
        <v>0</v>
      </c>
      <c r="P6" s="136">
        <f>capex!P15</f>
        <v>0</v>
      </c>
      <c r="Q6" s="136">
        <f>capex!Q15</f>
        <v>0</v>
      </c>
      <c r="R6" s="136">
        <f t="shared" ref="R6:R9" si="0">SUM(C6:Q6)</f>
        <v>0</v>
      </c>
      <c r="S6" s="183"/>
      <c r="T6" s="34"/>
    </row>
    <row r="7" spans="1:29" x14ac:dyDescent="0.35">
      <c r="B7" s="23" t="s">
        <v>197</v>
      </c>
      <c r="C7" s="136">
        <f>+capex!C20</f>
        <v>0</v>
      </c>
      <c r="D7" s="136">
        <f>+capex!D20</f>
        <v>0</v>
      </c>
      <c r="E7" s="136">
        <f>+capex!E20</f>
        <v>0</v>
      </c>
      <c r="F7" s="136">
        <f>+capex!F20</f>
        <v>0</v>
      </c>
      <c r="G7" s="136">
        <f>+capex!G20</f>
        <v>0</v>
      </c>
      <c r="H7" s="136">
        <f>+capex!H20</f>
        <v>0</v>
      </c>
      <c r="I7" s="136">
        <f>+capex!I20</f>
        <v>0</v>
      </c>
      <c r="J7" s="136">
        <f>+capex!J20</f>
        <v>0</v>
      </c>
      <c r="K7" s="136">
        <f>+capex!K20</f>
        <v>0</v>
      </c>
      <c r="L7" s="136">
        <f>+capex!L20</f>
        <v>0</v>
      </c>
      <c r="M7" s="136">
        <f>+capex!M20</f>
        <v>0</v>
      </c>
      <c r="N7" s="136">
        <f>+capex!N20</f>
        <v>0</v>
      </c>
      <c r="O7" s="136">
        <f>+capex!O20</f>
        <v>0</v>
      </c>
      <c r="P7" s="136">
        <f>+capex!P20</f>
        <v>0</v>
      </c>
      <c r="Q7" s="136">
        <f>+capex!Q20</f>
        <v>0</v>
      </c>
      <c r="R7" s="136">
        <f t="shared" si="0"/>
        <v>0</v>
      </c>
      <c r="S7" s="183"/>
      <c r="T7" s="34"/>
    </row>
    <row r="8" spans="1:29" x14ac:dyDescent="0.35">
      <c r="B8" s="23" t="s">
        <v>198</v>
      </c>
      <c r="C8" s="136">
        <f>+capex!C25</f>
        <v>0</v>
      </c>
      <c r="D8" s="136">
        <f>+capex!D25</f>
        <v>0</v>
      </c>
      <c r="E8" s="136">
        <f>+capex!E25</f>
        <v>0</v>
      </c>
      <c r="F8" s="136">
        <f>+capex!F25</f>
        <v>0</v>
      </c>
      <c r="G8" s="136">
        <f>+capex!G25</f>
        <v>0</v>
      </c>
      <c r="H8" s="136">
        <f>+capex!H25</f>
        <v>0</v>
      </c>
      <c r="I8" s="136">
        <f>+capex!I25</f>
        <v>0</v>
      </c>
      <c r="J8" s="136">
        <f>+capex!J25</f>
        <v>0</v>
      </c>
      <c r="K8" s="136">
        <f>+capex!K25</f>
        <v>0</v>
      </c>
      <c r="L8" s="136">
        <f>+capex!L25</f>
        <v>0</v>
      </c>
      <c r="M8" s="136">
        <f>+capex!M25</f>
        <v>0</v>
      </c>
      <c r="N8" s="136">
        <f>+capex!N25</f>
        <v>0</v>
      </c>
      <c r="O8" s="136">
        <f>+capex!O25</f>
        <v>0</v>
      </c>
      <c r="P8" s="136">
        <f>+capex!P25</f>
        <v>0</v>
      </c>
      <c r="Q8" s="136">
        <f>+capex!Q25</f>
        <v>0</v>
      </c>
      <c r="R8" s="136">
        <f t="shared" si="0"/>
        <v>0</v>
      </c>
      <c r="S8" s="183"/>
      <c r="T8" s="34"/>
    </row>
    <row r="9" spans="1:29" x14ac:dyDescent="0.35">
      <c r="B9" s="23" t="str">
        <f>capex!B30</f>
        <v>Altro (es. beni intangibili)</v>
      </c>
      <c r="C9" s="136">
        <f>capex!C30</f>
        <v>0</v>
      </c>
      <c r="D9" s="136">
        <f>capex!D30</f>
        <v>0</v>
      </c>
      <c r="E9" s="136">
        <f>capex!E30</f>
        <v>0</v>
      </c>
      <c r="F9" s="136">
        <f>capex!F30</f>
        <v>0</v>
      </c>
      <c r="G9" s="136">
        <f>capex!G30</f>
        <v>0</v>
      </c>
      <c r="H9" s="136">
        <f>capex!H30</f>
        <v>0</v>
      </c>
      <c r="I9" s="136">
        <f>capex!I30</f>
        <v>0</v>
      </c>
      <c r="J9" s="136">
        <f>capex!J30</f>
        <v>0</v>
      </c>
      <c r="K9" s="136">
        <f>capex!K30</f>
        <v>0</v>
      </c>
      <c r="L9" s="136">
        <f>capex!L30</f>
        <v>0</v>
      </c>
      <c r="M9" s="136">
        <f>capex!M30</f>
        <v>0</v>
      </c>
      <c r="N9" s="136">
        <f>capex!N30</f>
        <v>0</v>
      </c>
      <c r="O9" s="136">
        <f>capex!O30</f>
        <v>0</v>
      </c>
      <c r="P9" s="136">
        <f>capex!P30</f>
        <v>0</v>
      </c>
      <c r="Q9" s="136">
        <f>capex!Q30</f>
        <v>0</v>
      </c>
      <c r="R9" s="136">
        <f t="shared" si="0"/>
        <v>0</v>
      </c>
      <c r="S9" s="183"/>
      <c r="T9" s="34"/>
    </row>
    <row r="10" spans="1:29" x14ac:dyDescent="0.35">
      <c r="B10" s="42" t="s">
        <v>85</v>
      </c>
      <c r="C10" s="158">
        <f t="shared" ref="C10:R10" si="1">SUM(C5:C9)</f>
        <v>0</v>
      </c>
      <c r="D10" s="158">
        <f t="shared" si="1"/>
        <v>0</v>
      </c>
      <c r="E10" s="158">
        <f t="shared" si="1"/>
        <v>0</v>
      </c>
      <c r="F10" s="158">
        <f t="shared" si="1"/>
        <v>0</v>
      </c>
      <c r="G10" s="158">
        <f t="shared" si="1"/>
        <v>0</v>
      </c>
      <c r="H10" s="158">
        <f t="shared" si="1"/>
        <v>0</v>
      </c>
      <c r="I10" s="158">
        <f t="shared" si="1"/>
        <v>0</v>
      </c>
      <c r="J10" s="158">
        <f t="shared" si="1"/>
        <v>0</v>
      </c>
      <c r="K10" s="158">
        <f t="shared" si="1"/>
        <v>0</v>
      </c>
      <c r="L10" s="158">
        <f t="shared" si="1"/>
        <v>0</v>
      </c>
      <c r="M10" s="158">
        <f t="shared" si="1"/>
        <v>0</v>
      </c>
      <c r="N10" s="158">
        <f t="shared" si="1"/>
        <v>0</v>
      </c>
      <c r="O10" s="158">
        <f t="shared" si="1"/>
        <v>0</v>
      </c>
      <c r="P10" s="158">
        <f t="shared" si="1"/>
        <v>0</v>
      </c>
      <c r="Q10" s="158">
        <f t="shared" si="1"/>
        <v>0</v>
      </c>
      <c r="R10" s="158">
        <f t="shared" si="1"/>
        <v>0</v>
      </c>
      <c r="S10" s="42"/>
    </row>
    <row r="11" spans="1:29" x14ac:dyDescent="0.35">
      <c r="R11" s="44" t="b">
        <f>R10=SUM(C10:Q10)</f>
        <v>1</v>
      </c>
    </row>
    <row r="12" spans="1:29" s="24" customFormat="1" ht="15" thickBot="1" x14ac:dyDescent="0.4">
      <c r="B12" s="45" t="s">
        <v>224</v>
      </c>
      <c r="C12" s="45">
        <f>+deficit_calcolo!C16</f>
        <v>2026</v>
      </c>
      <c r="D12" s="45">
        <f>+deficit_calcolo!D16</f>
        <v>2027</v>
      </c>
      <c r="E12" s="45">
        <f>+deficit_calcolo!E16</f>
        <v>2028</v>
      </c>
      <c r="F12" s="45">
        <f>+deficit_calcolo!F16</f>
        <v>2029</v>
      </c>
      <c r="G12" s="45">
        <f>+deficit_calcolo!G16</f>
        <v>2030</v>
      </c>
      <c r="H12" s="45">
        <f>+deficit_calcolo!H16</f>
        <v>2031</v>
      </c>
      <c r="I12" s="45">
        <f>+deficit_calcolo!I16</f>
        <v>2032</v>
      </c>
      <c r="J12" s="45">
        <f>+deficit_calcolo!J16</f>
        <v>2033</v>
      </c>
      <c r="K12" s="45">
        <f>+deficit_calcolo!K16</f>
        <v>2034</v>
      </c>
      <c r="L12" s="45">
        <f>+deficit_calcolo!L16</f>
        <v>2035</v>
      </c>
      <c r="M12" s="45">
        <f>+deficit_calcolo!M16</f>
        <v>2036</v>
      </c>
      <c r="N12" s="45">
        <f>+deficit_calcolo!N16</f>
        <v>2037</v>
      </c>
      <c r="O12" s="45">
        <f>+deficit_calcolo!O16</f>
        <v>2038</v>
      </c>
      <c r="P12" s="45">
        <f>+deficit_calcolo!P16</f>
        <v>2039</v>
      </c>
      <c r="Q12" s="45">
        <f>+deficit_calcolo!Q16</f>
        <v>2040</v>
      </c>
      <c r="R12" s="46" t="s">
        <v>85</v>
      </c>
      <c r="S12" s="46" t="s">
        <v>86</v>
      </c>
      <c r="T12" s="115" t="s">
        <v>176</v>
      </c>
      <c r="U12" s="235"/>
      <c r="V12" s="235"/>
      <c r="W12" s="235"/>
      <c r="X12" s="235"/>
      <c r="Y12" s="235"/>
      <c r="Z12" s="235"/>
      <c r="AA12" s="235"/>
      <c r="AB12" s="235"/>
      <c r="AC12" s="235"/>
    </row>
    <row r="13" spans="1:29" x14ac:dyDescent="0.35">
      <c r="B13" s="47" t="str">
        <f>B5</f>
        <v>Opere murarie e assimiliate</v>
      </c>
      <c r="C13" s="137">
        <f>SUM(C14:C20)</f>
        <v>0</v>
      </c>
      <c r="D13" s="137">
        <f t="shared" ref="D13:Q13" si="2">SUM(D14:D20)</f>
        <v>0</v>
      </c>
      <c r="E13" s="137">
        <f t="shared" si="2"/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7">
        <f t="shared" si="2"/>
        <v>0</v>
      </c>
      <c r="J13" s="137">
        <f t="shared" si="2"/>
        <v>0</v>
      </c>
      <c r="K13" s="137">
        <f t="shared" si="2"/>
        <v>0</v>
      </c>
      <c r="L13" s="137">
        <f t="shared" si="2"/>
        <v>0</v>
      </c>
      <c r="M13" s="137">
        <f t="shared" si="2"/>
        <v>0</v>
      </c>
      <c r="N13" s="137">
        <f t="shared" si="2"/>
        <v>0</v>
      </c>
      <c r="O13" s="137">
        <f t="shared" si="2"/>
        <v>0</v>
      </c>
      <c r="P13" s="137">
        <f t="shared" si="2"/>
        <v>0</v>
      </c>
      <c r="Q13" s="137">
        <f t="shared" si="2"/>
        <v>0</v>
      </c>
      <c r="R13" s="137">
        <f t="shared" ref="R13:R52" si="3">SUM(C13:Q13)</f>
        <v>0</v>
      </c>
      <c r="S13" s="138">
        <f>S5</f>
        <v>0</v>
      </c>
    </row>
    <row r="14" spans="1:29" x14ac:dyDescent="0.35">
      <c r="B14" s="48"/>
      <c r="C14" s="139">
        <f t="shared" ref="C14:Q14" si="4">IF((C$4-$C$4)&lt;($S$13),$C5/$S$13,0)</f>
        <v>0</v>
      </c>
      <c r="D14" s="139">
        <f t="shared" si="4"/>
        <v>0</v>
      </c>
      <c r="E14" s="139">
        <f t="shared" si="4"/>
        <v>0</v>
      </c>
      <c r="F14" s="139">
        <f t="shared" si="4"/>
        <v>0</v>
      </c>
      <c r="G14" s="139">
        <f t="shared" si="4"/>
        <v>0</v>
      </c>
      <c r="H14" s="139">
        <f t="shared" si="4"/>
        <v>0</v>
      </c>
      <c r="I14" s="139">
        <f t="shared" si="4"/>
        <v>0</v>
      </c>
      <c r="J14" s="139">
        <f t="shared" si="4"/>
        <v>0</v>
      </c>
      <c r="K14" s="139">
        <f t="shared" si="4"/>
        <v>0</v>
      </c>
      <c r="L14" s="139">
        <f t="shared" si="4"/>
        <v>0</v>
      </c>
      <c r="M14" s="139">
        <f t="shared" si="4"/>
        <v>0</v>
      </c>
      <c r="N14" s="139">
        <f t="shared" si="4"/>
        <v>0</v>
      </c>
      <c r="O14" s="139">
        <f t="shared" si="4"/>
        <v>0</v>
      </c>
      <c r="P14" s="139">
        <f t="shared" si="4"/>
        <v>0</v>
      </c>
      <c r="Q14" s="139">
        <f t="shared" si="4"/>
        <v>0</v>
      </c>
      <c r="R14" s="139">
        <f t="shared" si="3"/>
        <v>0</v>
      </c>
      <c r="S14" s="140"/>
    </row>
    <row r="15" spans="1:29" x14ac:dyDescent="0.35">
      <c r="B15" s="48"/>
      <c r="C15" s="139"/>
      <c r="D15" s="139">
        <f t="shared" ref="D15:Q15" si="5">IF((D$4-$D$4)&lt;($S$13),$D5/$S$13,0)</f>
        <v>0</v>
      </c>
      <c r="E15" s="139">
        <f t="shared" si="5"/>
        <v>0</v>
      </c>
      <c r="F15" s="139">
        <f t="shared" si="5"/>
        <v>0</v>
      </c>
      <c r="G15" s="139">
        <f t="shared" si="5"/>
        <v>0</v>
      </c>
      <c r="H15" s="139">
        <f t="shared" si="5"/>
        <v>0</v>
      </c>
      <c r="I15" s="139">
        <f t="shared" si="5"/>
        <v>0</v>
      </c>
      <c r="J15" s="139">
        <f t="shared" si="5"/>
        <v>0</v>
      </c>
      <c r="K15" s="139">
        <f t="shared" si="5"/>
        <v>0</v>
      </c>
      <c r="L15" s="139">
        <f t="shared" si="5"/>
        <v>0</v>
      </c>
      <c r="M15" s="139">
        <f t="shared" si="5"/>
        <v>0</v>
      </c>
      <c r="N15" s="139">
        <f t="shared" si="5"/>
        <v>0</v>
      </c>
      <c r="O15" s="139">
        <f t="shared" si="5"/>
        <v>0</v>
      </c>
      <c r="P15" s="139">
        <f t="shared" si="5"/>
        <v>0</v>
      </c>
      <c r="Q15" s="139">
        <f t="shared" si="5"/>
        <v>0</v>
      </c>
      <c r="R15" s="139">
        <f t="shared" si="3"/>
        <v>0</v>
      </c>
      <c r="S15" s="140"/>
    </row>
    <row r="16" spans="1:29" x14ac:dyDescent="0.35">
      <c r="B16" s="48"/>
      <c r="C16" s="139"/>
      <c r="D16" s="139"/>
      <c r="E16" s="139">
        <f t="shared" ref="E16:Q16" si="6">IF((E$4-$E$4)&lt;($S$13),$E5/$S$13,0)</f>
        <v>0</v>
      </c>
      <c r="F16" s="139">
        <f t="shared" si="6"/>
        <v>0</v>
      </c>
      <c r="G16" s="139">
        <f t="shared" si="6"/>
        <v>0</v>
      </c>
      <c r="H16" s="139">
        <f t="shared" si="6"/>
        <v>0</v>
      </c>
      <c r="I16" s="139">
        <f t="shared" si="6"/>
        <v>0</v>
      </c>
      <c r="J16" s="139">
        <f t="shared" si="6"/>
        <v>0</v>
      </c>
      <c r="K16" s="139">
        <f t="shared" si="6"/>
        <v>0</v>
      </c>
      <c r="L16" s="139">
        <f t="shared" si="6"/>
        <v>0</v>
      </c>
      <c r="M16" s="139">
        <f t="shared" si="6"/>
        <v>0</v>
      </c>
      <c r="N16" s="139">
        <f t="shared" si="6"/>
        <v>0</v>
      </c>
      <c r="O16" s="139">
        <f t="shared" si="6"/>
        <v>0</v>
      </c>
      <c r="P16" s="139">
        <f t="shared" si="6"/>
        <v>0</v>
      </c>
      <c r="Q16" s="139">
        <f t="shared" si="6"/>
        <v>0</v>
      </c>
      <c r="R16" s="139">
        <f t="shared" si="3"/>
        <v>0</v>
      </c>
      <c r="S16" s="140"/>
    </row>
    <row r="17" spans="2:19" x14ac:dyDescent="0.35">
      <c r="B17" s="48"/>
      <c r="C17" s="139"/>
      <c r="D17" s="139"/>
      <c r="E17" s="139"/>
      <c r="F17" s="139">
        <f t="shared" ref="F17:Q17" si="7">IF((F$4-$F$4)&lt;($S$13),$F5/$S$13,0)</f>
        <v>0</v>
      </c>
      <c r="G17" s="139">
        <f t="shared" si="7"/>
        <v>0</v>
      </c>
      <c r="H17" s="139">
        <f t="shared" si="7"/>
        <v>0</v>
      </c>
      <c r="I17" s="139">
        <f t="shared" si="7"/>
        <v>0</v>
      </c>
      <c r="J17" s="139">
        <f t="shared" si="7"/>
        <v>0</v>
      </c>
      <c r="K17" s="139">
        <f t="shared" si="7"/>
        <v>0</v>
      </c>
      <c r="L17" s="139">
        <f t="shared" si="7"/>
        <v>0</v>
      </c>
      <c r="M17" s="139">
        <f t="shared" si="7"/>
        <v>0</v>
      </c>
      <c r="N17" s="139">
        <f t="shared" si="7"/>
        <v>0</v>
      </c>
      <c r="O17" s="139">
        <f t="shared" si="7"/>
        <v>0</v>
      </c>
      <c r="P17" s="139">
        <f t="shared" si="7"/>
        <v>0</v>
      </c>
      <c r="Q17" s="139">
        <f t="shared" si="7"/>
        <v>0</v>
      </c>
      <c r="R17" s="139">
        <f t="shared" si="3"/>
        <v>0</v>
      </c>
      <c r="S17" s="140"/>
    </row>
    <row r="18" spans="2:19" x14ac:dyDescent="0.35">
      <c r="B18" s="48"/>
      <c r="C18" s="139"/>
      <c r="D18" s="139"/>
      <c r="E18" s="139"/>
      <c r="F18" s="139"/>
      <c r="G18" s="139">
        <f t="shared" ref="G18:Q18" si="8">IF((G$4-$G$4)&lt;($S$13),$G5/$S$13,0)</f>
        <v>0</v>
      </c>
      <c r="H18" s="139">
        <f t="shared" si="8"/>
        <v>0</v>
      </c>
      <c r="I18" s="139">
        <f t="shared" si="8"/>
        <v>0</v>
      </c>
      <c r="J18" s="139">
        <f t="shared" si="8"/>
        <v>0</v>
      </c>
      <c r="K18" s="139">
        <f t="shared" si="8"/>
        <v>0</v>
      </c>
      <c r="L18" s="139">
        <f t="shared" si="8"/>
        <v>0</v>
      </c>
      <c r="M18" s="139">
        <f t="shared" si="8"/>
        <v>0</v>
      </c>
      <c r="N18" s="139">
        <f t="shared" si="8"/>
        <v>0</v>
      </c>
      <c r="O18" s="139">
        <f t="shared" si="8"/>
        <v>0</v>
      </c>
      <c r="P18" s="139">
        <f t="shared" si="8"/>
        <v>0</v>
      </c>
      <c r="Q18" s="139">
        <f t="shared" si="8"/>
        <v>0</v>
      </c>
      <c r="R18" s="139">
        <f t="shared" si="3"/>
        <v>0</v>
      </c>
      <c r="S18" s="140"/>
    </row>
    <row r="19" spans="2:19" x14ac:dyDescent="0.35">
      <c r="B19" s="48"/>
      <c r="C19" s="139"/>
      <c r="D19" s="139"/>
      <c r="E19" s="139"/>
      <c r="F19" s="139"/>
      <c r="G19" s="139"/>
      <c r="H19" s="139">
        <f t="shared" ref="H19:Q19" si="9">IF((H$4-$H$4)&lt;($S$13),$H5/$S$13,0)</f>
        <v>0</v>
      </c>
      <c r="I19" s="139">
        <f t="shared" si="9"/>
        <v>0</v>
      </c>
      <c r="J19" s="139">
        <f t="shared" si="9"/>
        <v>0</v>
      </c>
      <c r="K19" s="139">
        <f t="shared" si="9"/>
        <v>0</v>
      </c>
      <c r="L19" s="139">
        <f t="shared" si="9"/>
        <v>0</v>
      </c>
      <c r="M19" s="139">
        <f t="shared" si="9"/>
        <v>0</v>
      </c>
      <c r="N19" s="139">
        <f t="shared" si="9"/>
        <v>0</v>
      </c>
      <c r="O19" s="139">
        <f t="shared" si="9"/>
        <v>0</v>
      </c>
      <c r="P19" s="139">
        <f t="shared" si="9"/>
        <v>0</v>
      </c>
      <c r="Q19" s="139">
        <f t="shared" si="9"/>
        <v>0</v>
      </c>
      <c r="R19" s="139">
        <f t="shared" si="3"/>
        <v>0</v>
      </c>
      <c r="S19" s="140"/>
    </row>
    <row r="20" spans="2:19" ht="15" thickBot="1" x14ac:dyDescent="0.4">
      <c r="B20" s="49"/>
      <c r="C20" s="141"/>
      <c r="D20" s="141"/>
      <c r="E20" s="141"/>
      <c r="F20" s="141"/>
      <c r="G20" s="141"/>
      <c r="H20" s="141"/>
      <c r="I20" s="141">
        <f t="shared" ref="I20:Q20" si="10">IF((I$4-$I$4)&lt;($S$13),$I5/$S$13,0)</f>
        <v>0</v>
      </c>
      <c r="J20" s="141">
        <f t="shared" si="10"/>
        <v>0</v>
      </c>
      <c r="K20" s="141">
        <f t="shared" si="10"/>
        <v>0</v>
      </c>
      <c r="L20" s="141">
        <f t="shared" si="10"/>
        <v>0</v>
      </c>
      <c r="M20" s="141">
        <f t="shared" si="10"/>
        <v>0</v>
      </c>
      <c r="N20" s="141">
        <f t="shared" si="10"/>
        <v>0</v>
      </c>
      <c r="O20" s="141">
        <f t="shared" si="10"/>
        <v>0</v>
      </c>
      <c r="P20" s="141">
        <f t="shared" si="10"/>
        <v>0</v>
      </c>
      <c r="Q20" s="141">
        <f t="shared" si="10"/>
        <v>0</v>
      </c>
      <c r="R20" s="141">
        <f t="shared" si="3"/>
        <v>0</v>
      </c>
      <c r="S20" s="142"/>
    </row>
    <row r="21" spans="2:19" x14ac:dyDescent="0.35">
      <c r="B21" s="47" t="str">
        <f>B6</f>
        <v>Impianti</v>
      </c>
      <c r="C21" s="137">
        <f>SUM(C22:C28)</f>
        <v>0</v>
      </c>
      <c r="D21" s="137">
        <f t="shared" ref="D21:Q21" si="11">SUM(D22:D28)</f>
        <v>0</v>
      </c>
      <c r="E21" s="137">
        <f t="shared" si="11"/>
        <v>0</v>
      </c>
      <c r="F21" s="137">
        <f t="shared" si="11"/>
        <v>0</v>
      </c>
      <c r="G21" s="137">
        <f t="shared" si="11"/>
        <v>0</v>
      </c>
      <c r="H21" s="137">
        <f t="shared" si="11"/>
        <v>0</v>
      </c>
      <c r="I21" s="137">
        <f t="shared" si="11"/>
        <v>0</v>
      </c>
      <c r="J21" s="137">
        <f t="shared" si="11"/>
        <v>0</v>
      </c>
      <c r="K21" s="137">
        <f t="shared" si="11"/>
        <v>0</v>
      </c>
      <c r="L21" s="137">
        <f t="shared" si="11"/>
        <v>0</v>
      </c>
      <c r="M21" s="137">
        <f t="shared" si="11"/>
        <v>0</v>
      </c>
      <c r="N21" s="137">
        <f t="shared" si="11"/>
        <v>0</v>
      </c>
      <c r="O21" s="137">
        <f t="shared" si="11"/>
        <v>0</v>
      </c>
      <c r="P21" s="137">
        <f t="shared" si="11"/>
        <v>0</v>
      </c>
      <c r="Q21" s="137">
        <f t="shared" si="11"/>
        <v>0</v>
      </c>
      <c r="R21" s="137">
        <f t="shared" si="3"/>
        <v>0</v>
      </c>
      <c r="S21" s="138">
        <f>S6</f>
        <v>0</v>
      </c>
    </row>
    <row r="22" spans="2:19" x14ac:dyDescent="0.35">
      <c r="B22" s="48"/>
      <c r="C22" s="139">
        <f t="shared" ref="C22:Q22" si="12">IF((C$4-$C$4)&lt;($S$21),$C6/$S$21,0)</f>
        <v>0</v>
      </c>
      <c r="D22" s="139">
        <f t="shared" si="12"/>
        <v>0</v>
      </c>
      <c r="E22" s="139">
        <f t="shared" si="12"/>
        <v>0</v>
      </c>
      <c r="F22" s="139">
        <f t="shared" si="12"/>
        <v>0</v>
      </c>
      <c r="G22" s="139">
        <f t="shared" si="12"/>
        <v>0</v>
      </c>
      <c r="H22" s="139">
        <f t="shared" si="12"/>
        <v>0</v>
      </c>
      <c r="I22" s="139">
        <f t="shared" si="12"/>
        <v>0</v>
      </c>
      <c r="J22" s="139">
        <f t="shared" si="12"/>
        <v>0</v>
      </c>
      <c r="K22" s="139">
        <f t="shared" si="12"/>
        <v>0</v>
      </c>
      <c r="L22" s="139">
        <f t="shared" si="12"/>
        <v>0</v>
      </c>
      <c r="M22" s="139">
        <f t="shared" si="12"/>
        <v>0</v>
      </c>
      <c r="N22" s="139">
        <f t="shared" si="12"/>
        <v>0</v>
      </c>
      <c r="O22" s="139">
        <f t="shared" si="12"/>
        <v>0</v>
      </c>
      <c r="P22" s="139">
        <f t="shared" si="12"/>
        <v>0</v>
      </c>
      <c r="Q22" s="139">
        <f t="shared" si="12"/>
        <v>0</v>
      </c>
      <c r="R22" s="139">
        <f t="shared" si="3"/>
        <v>0</v>
      </c>
      <c r="S22" s="143"/>
    </row>
    <row r="23" spans="2:19" x14ac:dyDescent="0.35">
      <c r="B23" s="48"/>
      <c r="C23" s="139"/>
      <c r="D23" s="139">
        <f t="shared" ref="D23:Q23" si="13">IF((D$4-$D$4)&lt;($S$21),$D6/$S$21,0)</f>
        <v>0</v>
      </c>
      <c r="E23" s="139">
        <f t="shared" si="13"/>
        <v>0</v>
      </c>
      <c r="F23" s="139">
        <f t="shared" si="13"/>
        <v>0</v>
      </c>
      <c r="G23" s="139">
        <f t="shared" si="13"/>
        <v>0</v>
      </c>
      <c r="H23" s="139">
        <f t="shared" si="13"/>
        <v>0</v>
      </c>
      <c r="I23" s="139">
        <f t="shared" si="13"/>
        <v>0</v>
      </c>
      <c r="J23" s="139">
        <f t="shared" si="13"/>
        <v>0</v>
      </c>
      <c r="K23" s="139">
        <f t="shared" si="13"/>
        <v>0</v>
      </c>
      <c r="L23" s="139">
        <f t="shared" si="13"/>
        <v>0</v>
      </c>
      <c r="M23" s="139">
        <f t="shared" si="13"/>
        <v>0</v>
      </c>
      <c r="N23" s="139">
        <f t="shared" si="13"/>
        <v>0</v>
      </c>
      <c r="O23" s="139">
        <f t="shared" si="13"/>
        <v>0</v>
      </c>
      <c r="P23" s="139">
        <f t="shared" si="13"/>
        <v>0</v>
      </c>
      <c r="Q23" s="139">
        <f t="shared" si="13"/>
        <v>0</v>
      </c>
      <c r="R23" s="139">
        <f t="shared" si="3"/>
        <v>0</v>
      </c>
      <c r="S23" s="140"/>
    </row>
    <row r="24" spans="2:19" x14ac:dyDescent="0.35">
      <c r="B24" s="48"/>
      <c r="C24" s="139"/>
      <c r="D24" s="139"/>
      <c r="E24" s="139">
        <f t="shared" ref="E24:Q24" si="14">IF((E$4-$E$4)&lt;($S$21),$E6/$S$21,0)</f>
        <v>0</v>
      </c>
      <c r="F24" s="139">
        <f t="shared" si="14"/>
        <v>0</v>
      </c>
      <c r="G24" s="139">
        <f t="shared" si="14"/>
        <v>0</v>
      </c>
      <c r="H24" s="139">
        <f t="shared" si="14"/>
        <v>0</v>
      </c>
      <c r="I24" s="139">
        <f t="shared" si="14"/>
        <v>0</v>
      </c>
      <c r="J24" s="139">
        <f t="shared" si="14"/>
        <v>0</v>
      </c>
      <c r="K24" s="139">
        <f t="shared" si="14"/>
        <v>0</v>
      </c>
      <c r="L24" s="139">
        <f t="shared" si="14"/>
        <v>0</v>
      </c>
      <c r="M24" s="139">
        <f t="shared" si="14"/>
        <v>0</v>
      </c>
      <c r="N24" s="139">
        <f t="shared" si="14"/>
        <v>0</v>
      </c>
      <c r="O24" s="139">
        <f t="shared" si="14"/>
        <v>0</v>
      </c>
      <c r="P24" s="139">
        <f t="shared" si="14"/>
        <v>0</v>
      </c>
      <c r="Q24" s="139">
        <f t="shared" si="14"/>
        <v>0</v>
      </c>
      <c r="R24" s="139">
        <f t="shared" si="3"/>
        <v>0</v>
      </c>
      <c r="S24" s="140"/>
    </row>
    <row r="25" spans="2:19" x14ac:dyDescent="0.35">
      <c r="B25" s="48"/>
      <c r="C25" s="139"/>
      <c r="D25" s="139"/>
      <c r="E25" s="139"/>
      <c r="F25" s="139">
        <f t="shared" ref="F25:Q25" si="15">IF((F$4-$F$4)&lt;($S$21),$F6/$S$21,0)</f>
        <v>0</v>
      </c>
      <c r="G25" s="139">
        <f t="shared" si="15"/>
        <v>0</v>
      </c>
      <c r="H25" s="139">
        <f t="shared" si="15"/>
        <v>0</v>
      </c>
      <c r="I25" s="139">
        <f t="shared" si="15"/>
        <v>0</v>
      </c>
      <c r="J25" s="139">
        <f t="shared" si="15"/>
        <v>0</v>
      </c>
      <c r="K25" s="139">
        <f t="shared" si="15"/>
        <v>0</v>
      </c>
      <c r="L25" s="139">
        <f t="shared" si="15"/>
        <v>0</v>
      </c>
      <c r="M25" s="139">
        <f t="shared" si="15"/>
        <v>0</v>
      </c>
      <c r="N25" s="139">
        <f t="shared" si="15"/>
        <v>0</v>
      </c>
      <c r="O25" s="139">
        <f t="shared" si="15"/>
        <v>0</v>
      </c>
      <c r="P25" s="139">
        <f t="shared" si="15"/>
        <v>0</v>
      </c>
      <c r="Q25" s="139">
        <f t="shared" si="15"/>
        <v>0</v>
      </c>
      <c r="R25" s="139">
        <f t="shared" si="3"/>
        <v>0</v>
      </c>
      <c r="S25" s="140"/>
    </row>
    <row r="26" spans="2:19" x14ac:dyDescent="0.35">
      <c r="B26" s="48"/>
      <c r="C26" s="139"/>
      <c r="D26" s="139"/>
      <c r="E26" s="139"/>
      <c r="F26" s="139"/>
      <c r="G26" s="139">
        <f t="shared" ref="G26:Q26" si="16">IF((G$4-$G$4)&lt;($S$21),$G6/$S$21,0)</f>
        <v>0</v>
      </c>
      <c r="H26" s="139">
        <f t="shared" si="16"/>
        <v>0</v>
      </c>
      <c r="I26" s="139">
        <f t="shared" si="16"/>
        <v>0</v>
      </c>
      <c r="J26" s="139">
        <f t="shared" si="16"/>
        <v>0</v>
      </c>
      <c r="K26" s="139">
        <f t="shared" si="16"/>
        <v>0</v>
      </c>
      <c r="L26" s="139">
        <f t="shared" si="16"/>
        <v>0</v>
      </c>
      <c r="M26" s="139">
        <f t="shared" si="16"/>
        <v>0</v>
      </c>
      <c r="N26" s="139">
        <f t="shared" si="16"/>
        <v>0</v>
      </c>
      <c r="O26" s="139">
        <f t="shared" si="16"/>
        <v>0</v>
      </c>
      <c r="P26" s="139">
        <f t="shared" si="16"/>
        <v>0</v>
      </c>
      <c r="Q26" s="139">
        <f t="shared" si="16"/>
        <v>0</v>
      </c>
      <c r="R26" s="139">
        <f t="shared" si="3"/>
        <v>0</v>
      </c>
      <c r="S26" s="140"/>
    </row>
    <row r="27" spans="2:19" x14ac:dyDescent="0.35">
      <c r="B27" s="48"/>
      <c r="C27" s="139"/>
      <c r="D27" s="139"/>
      <c r="E27" s="139"/>
      <c r="F27" s="139"/>
      <c r="G27" s="139"/>
      <c r="H27" s="139">
        <f t="shared" ref="H27:Q27" si="17">IF((H$4-$H$4)&lt;($S$21),$H6/$S$21,0)</f>
        <v>0</v>
      </c>
      <c r="I27" s="139">
        <f t="shared" si="17"/>
        <v>0</v>
      </c>
      <c r="J27" s="139">
        <f t="shared" si="17"/>
        <v>0</v>
      </c>
      <c r="K27" s="139">
        <f t="shared" si="17"/>
        <v>0</v>
      </c>
      <c r="L27" s="139">
        <f t="shared" si="17"/>
        <v>0</v>
      </c>
      <c r="M27" s="139">
        <f t="shared" si="17"/>
        <v>0</v>
      </c>
      <c r="N27" s="139">
        <f t="shared" si="17"/>
        <v>0</v>
      </c>
      <c r="O27" s="139">
        <f t="shared" si="17"/>
        <v>0</v>
      </c>
      <c r="P27" s="139">
        <f t="shared" si="17"/>
        <v>0</v>
      </c>
      <c r="Q27" s="139">
        <f t="shared" si="17"/>
        <v>0</v>
      </c>
      <c r="R27" s="139">
        <f t="shared" si="3"/>
        <v>0</v>
      </c>
      <c r="S27" s="140"/>
    </row>
    <row r="28" spans="2:19" ht="15" thickBot="1" x14ac:dyDescent="0.4">
      <c r="B28" s="49"/>
      <c r="C28" s="141"/>
      <c r="D28" s="141"/>
      <c r="E28" s="141"/>
      <c r="F28" s="141"/>
      <c r="G28" s="141"/>
      <c r="H28" s="141"/>
      <c r="I28" s="141">
        <f t="shared" ref="I28:Q28" si="18">IF((I$4-$I$4)&lt;($S$21),$I6/$S$21,0)</f>
        <v>0</v>
      </c>
      <c r="J28" s="141">
        <f t="shared" si="18"/>
        <v>0</v>
      </c>
      <c r="K28" s="141">
        <f t="shared" si="18"/>
        <v>0</v>
      </c>
      <c r="L28" s="141">
        <f t="shared" si="18"/>
        <v>0</v>
      </c>
      <c r="M28" s="141">
        <f t="shared" si="18"/>
        <v>0</v>
      </c>
      <c r="N28" s="141">
        <f t="shared" si="18"/>
        <v>0</v>
      </c>
      <c r="O28" s="141">
        <f t="shared" si="18"/>
        <v>0</v>
      </c>
      <c r="P28" s="141">
        <f t="shared" si="18"/>
        <v>0</v>
      </c>
      <c r="Q28" s="141">
        <f t="shared" si="18"/>
        <v>0</v>
      </c>
      <c r="R28" s="141">
        <f t="shared" si="3"/>
        <v>0</v>
      </c>
      <c r="S28" s="142"/>
    </row>
    <row r="29" spans="2:19" x14ac:dyDescent="0.35">
      <c r="B29" s="47" t="str">
        <f>+B7</f>
        <v>Macchinari</v>
      </c>
      <c r="C29" s="137">
        <f>SUM(C30:C36)</f>
        <v>0</v>
      </c>
      <c r="D29" s="137">
        <f t="shared" ref="D29:Q29" si="19">SUM(D30:D36)</f>
        <v>0</v>
      </c>
      <c r="E29" s="137">
        <f t="shared" si="19"/>
        <v>0</v>
      </c>
      <c r="F29" s="137">
        <f t="shared" si="19"/>
        <v>0</v>
      </c>
      <c r="G29" s="137">
        <f t="shared" si="19"/>
        <v>0</v>
      </c>
      <c r="H29" s="137">
        <f t="shared" si="19"/>
        <v>0</v>
      </c>
      <c r="I29" s="137">
        <f t="shared" si="19"/>
        <v>0</v>
      </c>
      <c r="J29" s="137">
        <f t="shared" si="19"/>
        <v>0</v>
      </c>
      <c r="K29" s="137">
        <f t="shared" si="19"/>
        <v>0</v>
      </c>
      <c r="L29" s="137">
        <f t="shared" si="19"/>
        <v>0</v>
      </c>
      <c r="M29" s="137">
        <f t="shared" si="19"/>
        <v>0</v>
      </c>
      <c r="N29" s="137">
        <f t="shared" si="19"/>
        <v>0</v>
      </c>
      <c r="O29" s="137">
        <f t="shared" si="19"/>
        <v>0</v>
      </c>
      <c r="P29" s="137">
        <f t="shared" si="19"/>
        <v>0</v>
      </c>
      <c r="Q29" s="137">
        <f t="shared" si="19"/>
        <v>0</v>
      </c>
      <c r="R29" s="137">
        <f t="shared" ref="R29:R44" si="20">SUM(C29:Q29)</f>
        <v>0</v>
      </c>
      <c r="S29" s="138">
        <f>S7</f>
        <v>0</v>
      </c>
    </row>
    <row r="30" spans="2:19" x14ac:dyDescent="0.35">
      <c r="B30" s="48"/>
      <c r="C30" s="139">
        <f>IF((C$4-$C$4)&lt;($S$7),$C7/$S$7,0)</f>
        <v>0</v>
      </c>
      <c r="D30" s="139">
        <f t="shared" ref="D30:Q30" si="21">IF((D$4-$C$4)&lt;($S$7),$C7/$S$7,0)</f>
        <v>0</v>
      </c>
      <c r="E30" s="139">
        <f t="shared" si="21"/>
        <v>0</v>
      </c>
      <c r="F30" s="139">
        <f t="shared" si="21"/>
        <v>0</v>
      </c>
      <c r="G30" s="139">
        <f t="shared" si="21"/>
        <v>0</v>
      </c>
      <c r="H30" s="139">
        <f t="shared" si="21"/>
        <v>0</v>
      </c>
      <c r="I30" s="139">
        <f t="shared" si="21"/>
        <v>0</v>
      </c>
      <c r="J30" s="139">
        <f t="shared" si="21"/>
        <v>0</v>
      </c>
      <c r="K30" s="139">
        <f t="shared" si="21"/>
        <v>0</v>
      </c>
      <c r="L30" s="139">
        <f t="shared" si="21"/>
        <v>0</v>
      </c>
      <c r="M30" s="139">
        <f t="shared" si="21"/>
        <v>0</v>
      </c>
      <c r="N30" s="139">
        <f t="shared" si="21"/>
        <v>0</v>
      </c>
      <c r="O30" s="139">
        <f t="shared" si="21"/>
        <v>0</v>
      </c>
      <c r="P30" s="139">
        <f t="shared" si="21"/>
        <v>0</v>
      </c>
      <c r="Q30" s="139">
        <f t="shared" si="21"/>
        <v>0</v>
      </c>
      <c r="R30" s="139">
        <f t="shared" si="20"/>
        <v>0</v>
      </c>
      <c r="S30" s="143"/>
    </row>
    <row r="31" spans="2:19" x14ac:dyDescent="0.35">
      <c r="B31" s="48"/>
      <c r="C31" s="139"/>
      <c r="D31" s="139">
        <f>IF((D$4-$D$4)&lt;($S$7),$D7/$S$7,0)</f>
        <v>0</v>
      </c>
      <c r="E31" s="139">
        <f t="shared" ref="E31:Q31" si="22">IF((E$4-$D$4)&lt;($S$7),$D7/$S$7,0)</f>
        <v>0</v>
      </c>
      <c r="F31" s="139">
        <f t="shared" si="22"/>
        <v>0</v>
      </c>
      <c r="G31" s="139">
        <f t="shared" si="22"/>
        <v>0</v>
      </c>
      <c r="H31" s="139">
        <f t="shared" si="22"/>
        <v>0</v>
      </c>
      <c r="I31" s="139">
        <f t="shared" si="22"/>
        <v>0</v>
      </c>
      <c r="J31" s="139">
        <f t="shared" si="22"/>
        <v>0</v>
      </c>
      <c r="K31" s="139">
        <f t="shared" si="22"/>
        <v>0</v>
      </c>
      <c r="L31" s="139">
        <f t="shared" si="22"/>
        <v>0</v>
      </c>
      <c r="M31" s="139">
        <f t="shared" si="22"/>
        <v>0</v>
      </c>
      <c r="N31" s="139">
        <f t="shared" si="22"/>
        <v>0</v>
      </c>
      <c r="O31" s="139">
        <f t="shared" si="22"/>
        <v>0</v>
      </c>
      <c r="P31" s="139">
        <f t="shared" si="22"/>
        <v>0</v>
      </c>
      <c r="Q31" s="139">
        <f t="shared" si="22"/>
        <v>0</v>
      </c>
      <c r="R31" s="139">
        <f t="shared" si="20"/>
        <v>0</v>
      </c>
      <c r="S31" s="140"/>
    </row>
    <row r="32" spans="2:19" x14ac:dyDescent="0.35">
      <c r="B32" s="48"/>
      <c r="C32" s="139"/>
      <c r="D32" s="139"/>
      <c r="E32" s="139">
        <f>IF((E$4-$E$4)&lt;($S$7),$E7/$S$7,0)</f>
        <v>0</v>
      </c>
      <c r="F32" s="139">
        <f t="shared" ref="F32:Q32" si="23">IF((F$4-$E$4)&lt;($S$7),$E7/$S$7,0)</f>
        <v>0</v>
      </c>
      <c r="G32" s="139">
        <f t="shared" si="23"/>
        <v>0</v>
      </c>
      <c r="H32" s="139">
        <f t="shared" si="23"/>
        <v>0</v>
      </c>
      <c r="I32" s="139">
        <f t="shared" si="23"/>
        <v>0</v>
      </c>
      <c r="J32" s="139">
        <f t="shared" si="23"/>
        <v>0</v>
      </c>
      <c r="K32" s="139">
        <f t="shared" si="23"/>
        <v>0</v>
      </c>
      <c r="L32" s="139">
        <f t="shared" si="23"/>
        <v>0</v>
      </c>
      <c r="M32" s="139">
        <f t="shared" si="23"/>
        <v>0</v>
      </c>
      <c r="N32" s="139">
        <f t="shared" si="23"/>
        <v>0</v>
      </c>
      <c r="O32" s="139">
        <f t="shared" si="23"/>
        <v>0</v>
      </c>
      <c r="P32" s="139">
        <f t="shared" si="23"/>
        <v>0</v>
      </c>
      <c r="Q32" s="139">
        <f t="shared" si="23"/>
        <v>0</v>
      </c>
      <c r="R32" s="139">
        <f t="shared" si="20"/>
        <v>0</v>
      </c>
      <c r="S32" s="140"/>
    </row>
    <row r="33" spans="2:19" x14ac:dyDescent="0.35">
      <c r="B33" s="48"/>
      <c r="C33" s="139"/>
      <c r="D33" s="139"/>
      <c r="E33" s="139"/>
      <c r="F33" s="139">
        <f>IF((F$4-$F$4)&lt;($S$7),$F7/$S$7,0)</f>
        <v>0</v>
      </c>
      <c r="G33" s="139">
        <f t="shared" ref="G33:Q33" si="24">IF((G$4-$F$4)&lt;($S$7),$F7/$S$7,0)</f>
        <v>0</v>
      </c>
      <c r="H33" s="139">
        <f t="shared" si="24"/>
        <v>0</v>
      </c>
      <c r="I33" s="139">
        <f t="shared" si="24"/>
        <v>0</v>
      </c>
      <c r="J33" s="139">
        <f t="shared" si="24"/>
        <v>0</v>
      </c>
      <c r="K33" s="139">
        <f t="shared" si="24"/>
        <v>0</v>
      </c>
      <c r="L33" s="139">
        <f t="shared" si="24"/>
        <v>0</v>
      </c>
      <c r="M33" s="139">
        <f t="shared" si="24"/>
        <v>0</v>
      </c>
      <c r="N33" s="139">
        <f t="shared" si="24"/>
        <v>0</v>
      </c>
      <c r="O33" s="139">
        <f t="shared" si="24"/>
        <v>0</v>
      </c>
      <c r="P33" s="139">
        <f t="shared" si="24"/>
        <v>0</v>
      </c>
      <c r="Q33" s="139">
        <f t="shared" si="24"/>
        <v>0</v>
      </c>
      <c r="R33" s="139">
        <f t="shared" si="20"/>
        <v>0</v>
      </c>
      <c r="S33" s="140"/>
    </row>
    <row r="34" spans="2:19" x14ac:dyDescent="0.35">
      <c r="B34" s="48"/>
      <c r="C34" s="139"/>
      <c r="D34" s="139"/>
      <c r="E34" s="139"/>
      <c r="F34" s="139"/>
      <c r="G34" s="139">
        <f>IF((G$4-$G$4)&lt;($S$7),$G7/$S$7,0)</f>
        <v>0</v>
      </c>
      <c r="H34" s="139">
        <f t="shared" ref="H34:Q34" si="25">IF((H$4-$G$4)&lt;($S$7),$G7/$S$7,0)</f>
        <v>0</v>
      </c>
      <c r="I34" s="139">
        <f t="shared" si="25"/>
        <v>0</v>
      </c>
      <c r="J34" s="139">
        <f t="shared" si="25"/>
        <v>0</v>
      </c>
      <c r="K34" s="139">
        <f t="shared" si="25"/>
        <v>0</v>
      </c>
      <c r="L34" s="139">
        <f t="shared" si="25"/>
        <v>0</v>
      </c>
      <c r="M34" s="139">
        <f t="shared" si="25"/>
        <v>0</v>
      </c>
      <c r="N34" s="139">
        <f t="shared" si="25"/>
        <v>0</v>
      </c>
      <c r="O34" s="139">
        <f t="shared" si="25"/>
        <v>0</v>
      </c>
      <c r="P34" s="139">
        <f t="shared" si="25"/>
        <v>0</v>
      </c>
      <c r="Q34" s="139">
        <f t="shared" si="25"/>
        <v>0</v>
      </c>
      <c r="R34" s="139">
        <f t="shared" si="20"/>
        <v>0</v>
      </c>
      <c r="S34" s="140"/>
    </row>
    <row r="35" spans="2:19" x14ac:dyDescent="0.35">
      <c r="B35" s="48"/>
      <c r="C35" s="139"/>
      <c r="D35" s="139"/>
      <c r="E35" s="139"/>
      <c r="F35" s="139"/>
      <c r="G35" s="139"/>
      <c r="H35" s="139">
        <f>IF((H$4-$H$4)&lt;($S$7),$H7/$S$7,0)</f>
        <v>0</v>
      </c>
      <c r="I35" s="139">
        <f t="shared" ref="I35:Q35" si="26">IF((I$4-$H$4)&lt;($S$7),$H7/$S$7,0)</f>
        <v>0</v>
      </c>
      <c r="J35" s="139">
        <f t="shared" si="26"/>
        <v>0</v>
      </c>
      <c r="K35" s="139">
        <f t="shared" si="26"/>
        <v>0</v>
      </c>
      <c r="L35" s="139">
        <f t="shared" si="26"/>
        <v>0</v>
      </c>
      <c r="M35" s="139">
        <f t="shared" si="26"/>
        <v>0</v>
      </c>
      <c r="N35" s="139">
        <f t="shared" si="26"/>
        <v>0</v>
      </c>
      <c r="O35" s="139">
        <f t="shared" si="26"/>
        <v>0</v>
      </c>
      <c r="P35" s="139">
        <f t="shared" si="26"/>
        <v>0</v>
      </c>
      <c r="Q35" s="139">
        <f t="shared" si="26"/>
        <v>0</v>
      </c>
      <c r="R35" s="139">
        <f t="shared" si="20"/>
        <v>0</v>
      </c>
      <c r="S35" s="140"/>
    </row>
    <row r="36" spans="2:19" ht="15" thickBot="1" x14ac:dyDescent="0.4">
      <c r="B36" s="49"/>
      <c r="C36" s="141"/>
      <c r="D36" s="141"/>
      <c r="E36" s="141"/>
      <c r="F36" s="141"/>
      <c r="G36" s="141"/>
      <c r="H36" s="141"/>
      <c r="I36" s="141">
        <f>IF((I$4-$I$4)&lt;($S$7),$I7/$S$7,0)</f>
        <v>0</v>
      </c>
      <c r="J36" s="141">
        <f t="shared" ref="J36:Q36" si="27">IF((J$4-$I$4)&lt;($S$7),$I7/$S$7,0)</f>
        <v>0</v>
      </c>
      <c r="K36" s="141">
        <f t="shared" si="27"/>
        <v>0</v>
      </c>
      <c r="L36" s="141">
        <f t="shared" si="27"/>
        <v>0</v>
      </c>
      <c r="M36" s="141">
        <f t="shared" si="27"/>
        <v>0</v>
      </c>
      <c r="N36" s="141">
        <f t="shared" si="27"/>
        <v>0</v>
      </c>
      <c r="O36" s="141">
        <f t="shared" si="27"/>
        <v>0</v>
      </c>
      <c r="P36" s="141">
        <f t="shared" si="27"/>
        <v>0</v>
      </c>
      <c r="Q36" s="141">
        <f t="shared" si="27"/>
        <v>0</v>
      </c>
      <c r="R36" s="141">
        <f t="shared" si="20"/>
        <v>0</v>
      </c>
      <c r="S36" s="142"/>
    </row>
    <row r="37" spans="2:19" x14ac:dyDescent="0.35">
      <c r="B37" s="47" t="str">
        <f>+B8</f>
        <v>Attrezzature</v>
      </c>
      <c r="C37" s="137">
        <f>SUM(C38:C44)</f>
        <v>0</v>
      </c>
      <c r="D37" s="137">
        <f t="shared" ref="D37:Q37" si="28">SUM(D38:D44)</f>
        <v>0</v>
      </c>
      <c r="E37" s="137">
        <f t="shared" si="28"/>
        <v>0</v>
      </c>
      <c r="F37" s="137">
        <f t="shared" si="28"/>
        <v>0</v>
      </c>
      <c r="G37" s="137">
        <f t="shared" si="28"/>
        <v>0</v>
      </c>
      <c r="H37" s="137">
        <f t="shared" si="28"/>
        <v>0</v>
      </c>
      <c r="I37" s="137">
        <f t="shared" si="28"/>
        <v>0</v>
      </c>
      <c r="J37" s="137">
        <f t="shared" si="28"/>
        <v>0</v>
      </c>
      <c r="K37" s="137">
        <f t="shared" si="28"/>
        <v>0</v>
      </c>
      <c r="L37" s="137">
        <f t="shared" si="28"/>
        <v>0</v>
      </c>
      <c r="M37" s="137">
        <f t="shared" si="28"/>
        <v>0</v>
      </c>
      <c r="N37" s="137">
        <f t="shared" si="28"/>
        <v>0</v>
      </c>
      <c r="O37" s="137">
        <f t="shared" si="28"/>
        <v>0</v>
      </c>
      <c r="P37" s="137">
        <f t="shared" si="28"/>
        <v>0</v>
      </c>
      <c r="Q37" s="137">
        <f t="shared" si="28"/>
        <v>0</v>
      </c>
      <c r="R37" s="137">
        <f t="shared" si="20"/>
        <v>0</v>
      </c>
      <c r="S37" s="138">
        <f>S8</f>
        <v>0</v>
      </c>
    </row>
    <row r="38" spans="2:19" x14ac:dyDescent="0.35">
      <c r="B38" s="48"/>
      <c r="C38" s="139">
        <f>IF((C$4-$C$4)&lt;($S$8),$C8/$S$8,0)</f>
        <v>0</v>
      </c>
      <c r="D38" s="139">
        <f t="shared" ref="D38:Q38" si="29">IF((D$4-$C$4)&lt;($S$8),$C8/$S$8,0)</f>
        <v>0</v>
      </c>
      <c r="E38" s="139">
        <f t="shared" si="29"/>
        <v>0</v>
      </c>
      <c r="F38" s="139">
        <f t="shared" si="29"/>
        <v>0</v>
      </c>
      <c r="G38" s="139">
        <f t="shared" si="29"/>
        <v>0</v>
      </c>
      <c r="H38" s="139">
        <f t="shared" si="29"/>
        <v>0</v>
      </c>
      <c r="I38" s="139">
        <f t="shared" si="29"/>
        <v>0</v>
      </c>
      <c r="J38" s="139">
        <f t="shared" si="29"/>
        <v>0</v>
      </c>
      <c r="K38" s="139">
        <f t="shared" si="29"/>
        <v>0</v>
      </c>
      <c r="L38" s="139">
        <f t="shared" si="29"/>
        <v>0</v>
      </c>
      <c r="M38" s="139">
        <f t="shared" si="29"/>
        <v>0</v>
      </c>
      <c r="N38" s="139">
        <f t="shared" si="29"/>
        <v>0</v>
      </c>
      <c r="O38" s="139">
        <f t="shared" si="29"/>
        <v>0</v>
      </c>
      <c r="P38" s="139">
        <f t="shared" si="29"/>
        <v>0</v>
      </c>
      <c r="Q38" s="139">
        <f t="shared" si="29"/>
        <v>0</v>
      </c>
      <c r="R38" s="139">
        <f t="shared" si="20"/>
        <v>0</v>
      </c>
      <c r="S38" s="143"/>
    </row>
    <row r="39" spans="2:19" x14ac:dyDescent="0.35">
      <c r="B39" s="48"/>
      <c r="C39" s="139"/>
      <c r="D39" s="139">
        <f>IF((D$4-$D$4)&lt;($S$8),$D8/$S$8,0)</f>
        <v>0</v>
      </c>
      <c r="E39" s="139">
        <f t="shared" ref="E39:Q39" si="30">IF((E$4-$D$4)&lt;($S$8),$D8/$S$8,0)</f>
        <v>0</v>
      </c>
      <c r="F39" s="139">
        <f t="shared" si="30"/>
        <v>0</v>
      </c>
      <c r="G39" s="139">
        <f t="shared" si="30"/>
        <v>0</v>
      </c>
      <c r="H39" s="139">
        <f t="shared" si="30"/>
        <v>0</v>
      </c>
      <c r="I39" s="139">
        <f t="shared" si="30"/>
        <v>0</v>
      </c>
      <c r="J39" s="139">
        <f t="shared" si="30"/>
        <v>0</v>
      </c>
      <c r="K39" s="139">
        <f t="shared" si="30"/>
        <v>0</v>
      </c>
      <c r="L39" s="139">
        <f t="shared" si="30"/>
        <v>0</v>
      </c>
      <c r="M39" s="139">
        <f t="shared" si="30"/>
        <v>0</v>
      </c>
      <c r="N39" s="139">
        <f t="shared" si="30"/>
        <v>0</v>
      </c>
      <c r="O39" s="139">
        <f t="shared" si="30"/>
        <v>0</v>
      </c>
      <c r="P39" s="139">
        <f t="shared" si="30"/>
        <v>0</v>
      </c>
      <c r="Q39" s="139">
        <f t="shared" si="30"/>
        <v>0</v>
      </c>
      <c r="R39" s="139">
        <f t="shared" si="20"/>
        <v>0</v>
      </c>
      <c r="S39" s="140"/>
    </row>
    <row r="40" spans="2:19" x14ac:dyDescent="0.35">
      <c r="B40" s="48"/>
      <c r="C40" s="139"/>
      <c r="D40" s="139"/>
      <c r="E40" s="139">
        <f>IF((E$4-$E$4)&lt;($S$8),$E8/$S$8,0)</f>
        <v>0</v>
      </c>
      <c r="F40" s="139">
        <f t="shared" ref="F40:Q40" si="31">IF((F$4-$E$4)&lt;($S$8),$E8/$S$8,0)</f>
        <v>0</v>
      </c>
      <c r="G40" s="139">
        <f t="shared" si="31"/>
        <v>0</v>
      </c>
      <c r="H40" s="139">
        <f t="shared" si="31"/>
        <v>0</v>
      </c>
      <c r="I40" s="139">
        <f t="shared" si="31"/>
        <v>0</v>
      </c>
      <c r="J40" s="139">
        <f t="shared" si="31"/>
        <v>0</v>
      </c>
      <c r="K40" s="139">
        <f t="shared" si="31"/>
        <v>0</v>
      </c>
      <c r="L40" s="139">
        <f t="shared" si="31"/>
        <v>0</v>
      </c>
      <c r="M40" s="139">
        <f t="shared" si="31"/>
        <v>0</v>
      </c>
      <c r="N40" s="139">
        <f t="shared" si="31"/>
        <v>0</v>
      </c>
      <c r="O40" s="139">
        <f t="shared" si="31"/>
        <v>0</v>
      </c>
      <c r="P40" s="139">
        <f t="shared" si="31"/>
        <v>0</v>
      </c>
      <c r="Q40" s="139">
        <f t="shared" si="31"/>
        <v>0</v>
      </c>
      <c r="R40" s="139">
        <f t="shared" si="20"/>
        <v>0</v>
      </c>
      <c r="S40" s="140"/>
    </row>
    <row r="41" spans="2:19" x14ac:dyDescent="0.35">
      <c r="B41" s="48"/>
      <c r="C41" s="139"/>
      <c r="D41" s="139"/>
      <c r="E41" s="139"/>
      <c r="F41" s="139">
        <f>IF((F$4-$F$4)&lt;($S$8),$F8/$S$8,0)</f>
        <v>0</v>
      </c>
      <c r="G41" s="139">
        <f t="shared" ref="G41:Q41" si="32">IF((G$4-$F$4)&lt;($S$8),$F8/$S$8,0)</f>
        <v>0</v>
      </c>
      <c r="H41" s="139">
        <f t="shared" si="32"/>
        <v>0</v>
      </c>
      <c r="I41" s="139">
        <f t="shared" si="32"/>
        <v>0</v>
      </c>
      <c r="J41" s="139">
        <f t="shared" si="32"/>
        <v>0</v>
      </c>
      <c r="K41" s="139">
        <f t="shared" si="32"/>
        <v>0</v>
      </c>
      <c r="L41" s="139">
        <f t="shared" si="32"/>
        <v>0</v>
      </c>
      <c r="M41" s="139">
        <f t="shared" si="32"/>
        <v>0</v>
      </c>
      <c r="N41" s="139">
        <f t="shared" si="32"/>
        <v>0</v>
      </c>
      <c r="O41" s="139">
        <f t="shared" si="32"/>
        <v>0</v>
      </c>
      <c r="P41" s="139">
        <f t="shared" si="32"/>
        <v>0</v>
      </c>
      <c r="Q41" s="139">
        <f t="shared" si="32"/>
        <v>0</v>
      </c>
      <c r="R41" s="139">
        <f t="shared" si="20"/>
        <v>0</v>
      </c>
      <c r="S41" s="140"/>
    </row>
    <row r="42" spans="2:19" x14ac:dyDescent="0.35">
      <c r="B42" s="48"/>
      <c r="C42" s="139"/>
      <c r="D42" s="139"/>
      <c r="E42" s="139"/>
      <c r="F42" s="139"/>
      <c r="G42" s="139">
        <f>IF((G$4-$G$4)&lt;($S$8),$G8/$S$8,0)</f>
        <v>0</v>
      </c>
      <c r="H42" s="139">
        <f t="shared" ref="H42:Q42" si="33">IF((H$4-$G$4)&lt;($S$8),$G8/$S$8,0)</f>
        <v>0</v>
      </c>
      <c r="I42" s="139">
        <f t="shared" si="33"/>
        <v>0</v>
      </c>
      <c r="J42" s="139">
        <f t="shared" si="33"/>
        <v>0</v>
      </c>
      <c r="K42" s="139">
        <f t="shared" si="33"/>
        <v>0</v>
      </c>
      <c r="L42" s="139">
        <f t="shared" si="33"/>
        <v>0</v>
      </c>
      <c r="M42" s="139">
        <f t="shared" si="33"/>
        <v>0</v>
      </c>
      <c r="N42" s="139">
        <f t="shared" si="33"/>
        <v>0</v>
      </c>
      <c r="O42" s="139">
        <f t="shared" si="33"/>
        <v>0</v>
      </c>
      <c r="P42" s="139">
        <f t="shared" si="33"/>
        <v>0</v>
      </c>
      <c r="Q42" s="139">
        <f t="shared" si="33"/>
        <v>0</v>
      </c>
      <c r="R42" s="139">
        <f t="shared" si="20"/>
        <v>0</v>
      </c>
      <c r="S42" s="140"/>
    </row>
    <row r="43" spans="2:19" x14ac:dyDescent="0.35">
      <c r="B43" s="48"/>
      <c r="C43" s="139"/>
      <c r="D43" s="139"/>
      <c r="E43" s="139"/>
      <c r="F43" s="139"/>
      <c r="G43" s="139"/>
      <c r="H43" s="139">
        <f>IF((H$4-$H$4)&lt;($S$8),$H8/$S$8,0)</f>
        <v>0</v>
      </c>
      <c r="I43" s="139">
        <f t="shared" ref="I43:Q43" si="34">IF((I$4-$H$4)&lt;($S$8),$H8/$S$8,0)</f>
        <v>0</v>
      </c>
      <c r="J43" s="139">
        <f t="shared" si="34"/>
        <v>0</v>
      </c>
      <c r="K43" s="139">
        <f t="shared" si="34"/>
        <v>0</v>
      </c>
      <c r="L43" s="139">
        <f t="shared" si="34"/>
        <v>0</v>
      </c>
      <c r="M43" s="139">
        <f t="shared" si="34"/>
        <v>0</v>
      </c>
      <c r="N43" s="139">
        <f t="shared" si="34"/>
        <v>0</v>
      </c>
      <c r="O43" s="139">
        <f t="shared" si="34"/>
        <v>0</v>
      </c>
      <c r="P43" s="139">
        <f t="shared" si="34"/>
        <v>0</v>
      </c>
      <c r="Q43" s="139">
        <f t="shared" si="34"/>
        <v>0</v>
      </c>
      <c r="R43" s="139">
        <f t="shared" si="20"/>
        <v>0</v>
      </c>
      <c r="S43" s="140"/>
    </row>
    <row r="44" spans="2:19" ht="15" thickBot="1" x14ac:dyDescent="0.4">
      <c r="B44" s="49"/>
      <c r="C44" s="141"/>
      <c r="D44" s="141"/>
      <c r="E44" s="141"/>
      <c r="F44" s="141"/>
      <c r="G44" s="141"/>
      <c r="H44" s="141"/>
      <c r="I44" s="141">
        <f>IF((I$4-$I$4)&lt;($S$8),$I8/$S$8,0)</f>
        <v>0</v>
      </c>
      <c r="J44" s="141">
        <f t="shared" ref="J44:Q44" si="35">IF((J$4-$I$4)&lt;($S$8),$I8/$S$8,0)</f>
        <v>0</v>
      </c>
      <c r="K44" s="141">
        <f t="shared" si="35"/>
        <v>0</v>
      </c>
      <c r="L44" s="141">
        <f t="shared" si="35"/>
        <v>0</v>
      </c>
      <c r="M44" s="141">
        <f t="shared" si="35"/>
        <v>0</v>
      </c>
      <c r="N44" s="141">
        <f t="shared" si="35"/>
        <v>0</v>
      </c>
      <c r="O44" s="141">
        <f t="shared" si="35"/>
        <v>0</v>
      </c>
      <c r="P44" s="141">
        <f t="shared" si="35"/>
        <v>0</v>
      </c>
      <c r="Q44" s="141">
        <f t="shared" si="35"/>
        <v>0</v>
      </c>
      <c r="R44" s="141">
        <f t="shared" si="20"/>
        <v>0</v>
      </c>
      <c r="S44" s="142"/>
    </row>
    <row r="45" spans="2:19" x14ac:dyDescent="0.35">
      <c r="B45" s="47" t="str">
        <f>B9</f>
        <v>Altro (es. beni intangibili)</v>
      </c>
      <c r="C45" s="137">
        <f>SUM(C46:C52)</f>
        <v>0</v>
      </c>
      <c r="D45" s="137">
        <f t="shared" ref="D45:Q45" si="36">SUM(D46:D52)</f>
        <v>0</v>
      </c>
      <c r="E45" s="137">
        <f t="shared" si="36"/>
        <v>0</v>
      </c>
      <c r="F45" s="137">
        <f t="shared" si="36"/>
        <v>0</v>
      </c>
      <c r="G45" s="137">
        <f t="shared" si="36"/>
        <v>0</v>
      </c>
      <c r="H45" s="137">
        <f t="shared" si="36"/>
        <v>0</v>
      </c>
      <c r="I45" s="137">
        <f t="shared" si="36"/>
        <v>0</v>
      </c>
      <c r="J45" s="137">
        <f t="shared" si="36"/>
        <v>0</v>
      </c>
      <c r="K45" s="137">
        <f t="shared" si="36"/>
        <v>0</v>
      </c>
      <c r="L45" s="137">
        <f t="shared" si="36"/>
        <v>0</v>
      </c>
      <c r="M45" s="137">
        <f t="shared" si="36"/>
        <v>0</v>
      </c>
      <c r="N45" s="137">
        <f t="shared" si="36"/>
        <v>0</v>
      </c>
      <c r="O45" s="137">
        <f t="shared" si="36"/>
        <v>0</v>
      </c>
      <c r="P45" s="137">
        <f t="shared" si="36"/>
        <v>0</v>
      </c>
      <c r="Q45" s="137">
        <f t="shared" si="36"/>
        <v>0</v>
      </c>
      <c r="R45" s="137">
        <f t="shared" si="3"/>
        <v>0</v>
      </c>
      <c r="S45" s="138">
        <f>S9</f>
        <v>0</v>
      </c>
    </row>
    <row r="46" spans="2:19" x14ac:dyDescent="0.35">
      <c r="B46" s="48"/>
      <c r="C46" s="139">
        <f t="shared" ref="C46:Q46" si="37">IF((C$4-$C$4)&lt;($S$45),$C9/$S$45,0)</f>
        <v>0</v>
      </c>
      <c r="D46" s="139">
        <f t="shared" si="37"/>
        <v>0</v>
      </c>
      <c r="E46" s="139">
        <f t="shared" si="37"/>
        <v>0</v>
      </c>
      <c r="F46" s="139">
        <f t="shared" si="37"/>
        <v>0</v>
      </c>
      <c r="G46" s="139">
        <f t="shared" si="37"/>
        <v>0</v>
      </c>
      <c r="H46" s="139">
        <f t="shared" si="37"/>
        <v>0</v>
      </c>
      <c r="I46" s="139">
        <f t="shared" si="37"/>
        <v>0</v>
      </c>
      <c r="J46" s="139">
        <f t="shared" si="37"/>
        <v>0</v>
      </c>
      <c r="K46" s="139">
        <f t="shared" si="37"/>
        <v>0</v>
      </c>
      <c r="L46" s="139">
        <f t="shared" si="37"/>
        <v>0</v>
      </c>
      <c r="M46" s="139">
        <f t="shared" si="37"/>
        <v>0</v>
      </c>
      <c r="N46" s="139">
        <f t="shared" si="37"/>
        <v>0</v>
      </c>
      <c r="O46" s="139">
        <f t="shared" si="37"/>
        <v>0</v>
      </c>
      <c r="P46" s="139">
        <f t="shared" si="37"/>
        <v>0</v>
      </c>
      <c r="Q46" s="139">
        <f t="shared" si="37"/>
        <v>0</v>
      </c>
      <c r="R46" s="139">
        <f t="shared" si="3"/>
        <v>0</v>
      </c>
      <c r="S46" s="143"/>
    </row>
    <row r="47" spans="2:19" x14ac:dyDescent="0.35">
      <c r="B47" s="48"/>
      <c r="C47" s="139"/>
      <c r="D47" s="139">
        <f t="shared" ref="D47:Q47" si="38">IF((D$4-$D$4)&lt;($S$45),$D9/$S$45,0)</f>
        <v>0</v>
      </c>
      <c r="E47" s="139">
        <f t="shared" si="38"/>
        <v>0</v>
      </c>
      <c r="F47" s="139">
        <f t="shared" si="38"/>
        <v>0</v>
      </c>
      <c r="G47" s="139">
        <f t="shared" si="38"/>
        <v>0</v>
      </c>
      <c r="H47" s="139">
        <f t="shared" si="38"/>
        <v>0</v>
      </c>
      <c r="I47" s="139">
        <f t="shared" si="38"/>
        <v>0</v>
      </c>
      <c r="J47" s="139">
        <f t="shared" si="38"/>
        <v>0</v>
      </c>
      <c r="K47" s="139">
        <f t="shared" si="38"/>
        <v>0</v>
      </c>
      <c r="L47" s="139">
        <f t="shared" si="38"/>
        <v>0</v>
      </c>
      <c r="M47" s="139">
        <f t="shared" si="38"/>
        <v>0</v>
      </c>
      <c r="N47" s="139">
        <f t="shared" si="38"/>
        <v>0</v>
      </c>
      <c r="O47" s="139">
        <f t="shared" si="38"/>
        <v>0</v>
      </c>
      <c r="P47" s="139">
        <f t="shared" si="38"/>
        <v>0</v>
      </c>
      <c r="Q47" s="139">
        <f t="shared" si="38"/>
        <v>0</v>
      </c>
      <c r="R47" s="139">
        <f t="shared" si="3"/>
        <v>0</v>
      </c>
      <c r="S47" s="140"/>
    </row>
    <row r="48" spans="2:19" x14ac:dyDescent="0.35">
      <c r="B48" s="48"/>
      <c r="C48" s="139"/>
      <c r="D48" s="139"/>
      <c r="E48" s="139">
        <f t="shared" ref="E48:Q48" si="39">IF((E$4-$E$4)&lt;($S$45),$E9/$S$45,0)</f>
        <v>0</v>
      </c>
      <c r="F48" s="139">
        <f t="shared" si="39"/>
        <v>0</v>
      </c>
      <c r="G48" s="139">
        <f t="shared" si="39"/>
        <v>0</v>
      </c>
      <c r="H48" s="139">
        <f t="shared" si="39"/>
        <v>0</v>
      </c>
      <c r="I48" s="139">
        <f t="shared" si="39"/>
        <v>0</v>
      </c>
      <c r="J48" s="139">
        <f t="shared" si="39"/>
        <v>0</v>
      </c>
      <c r="K48" s="139">
        <f t="shared" si="39"/>
        <v>0</v>
      </c>
      <c r="L48" s="139">
        <f t="shared" si="39"/>
        <v>0</v>
      </c>
      <c r="M48" s="139">
        <f t="shared" si="39"/>
        <v>0</v>
      </c>
      <c r="N48" s="139">
        <f t="shared" si="39"/>
        <v>0</v>
      </c>
      <c r="O48" s="139">
        <f t="shared" si="39"/>
        <v>0</v>
      </c>
      <c r="P48" s="139">
        <f t="shared" si="39"/>
        <v>0</v>
      </c>
      <c r="Q48" s="139">
        <f t="shared" si="39"/>
        <v>0</v>
      </c>
      <c r="R48" s="139">
        <f t="shared" si="3"/>
        <v>0</v>
      </c>
      <c r="S48" s="140"/>
    </row>
    <row r="49" spans="2:19" x14ac:dyDescent="0.35">
      <c r="B49" s="48"/>
      <c r="C49" s="139"/>
      <c r="D49" s="139"/>
      <c r="E49" s="139"/>
      <c r="F49" s="139">
        <f t="shared" ref="F49:Q49" si="40">IF((F$4-$F$4)&lt;($S$45),$F9/$S$45,0)</f>
        <v>0</v>
      </c>
      <c r="G49" s="139">
        <f t="shared" si="40"/>
        <v>0</v>
      </c>
      <c r="H49" s="139">
        <f t="shared" si="40"/>
        <v>0</v>
      </c>
      <c r="I49" s="139">
        <f t="shared" si="40"/>
        <v>0</v>
      </c>
      <c r="J49" s="139">
        <f t="shared" si="40"/>
        <v>0</v>
      </c>
      <c r="K49" s="139">
        <f t="shared" si="40"/>
        <v>0</v>
      </c>
      <c r="L49" s="139">
        <f t="shared" si="40"/>
        <v>0</v>
      </c>
      <c r="M49" s="139">
        <f t="shared" si="40"/>
        <v>0</v>
      </c>
      <c r="N49" s="139">
        <f t="shared" si="40"/>
        <v>0</v>
      </c>
      <c r="O49" s="139">
        <f t="shared" si="40"/>
        <v>0</v>
      </c>
      <c r="P49" s="139">
        <f t="shared" si="40"/>
        <v>0</v>
      </c>
      <c r="Q49" s="139">
        <f t="shared" si="40"/>
        <v>0</v>
      </c>
      <c r="R49" s="139">
        <f t="shared" si="3"/>
        <v>0</v>
      </c>
      <c r="S49" s="140"/>
    </row>
    <row r="50" spans="2:19" x14ac:dyDescent="0.35">
      <c r="B50" s="48"/>
      <c r="C50" s="139"/>
      <c r="D50" s="139"/>
      <c r="E50" s="139"/>
      <c r="F50" s="139"/>
      <c r="G50" s="139">
        <f t="shared" ref="G50:Q50" si="41">IF((G$4-$G$4)&lt;($S$45),$G9/$S$45,0)</f>
        <v>0</v>
      </c>
      <c r="H50" s="139">
        <f t="shared" si="41"/>
        <v>0</v>
      </c>
      <c r="I50" s="139">
        <f t="shared" si="41"/>
        <v>0</v>
      </c>
      <c r="J50" s="139">
        <f t="shared" si="41"/>
        <v>0</v>
      </c>
      <c r="K50" s="139">
        <f t="shared" si="41"/>
        <v>0</v>
      </c>
      <c r="L50" s="139">
        <f t="shared" si="41"/>
        <v>0</v>
      </c>
      <c r="M50" s="139">
        <f t="shared" si="41"/>
        <v>0</v>
      </c>
      <c r="N50" s="139">
        <f t="shared" si="41"/>
        <v>0</v>
      </c>
      <c r="O50" s="139">
        <f t="shared" si="41"/>
        <v>0</v>
      </c>
      <c r="P50" s="139">
        <f t="shared" si="41"/>
        <v>0</v>
      </c>
      <c r="Q50" s="139">
        <f t="shared" si="41"/>
        <v>0</v>
      </c>
      <c r="R50" s="139">
        <f t="shared" si="3"/>
        <v>0</v>
      </c>
      <c r="S50" s="140"/>
    </row>
    <row r="51" spans="2:19" x14ac:dyDescent="0.35">
      <c r="B51" s="48"/>
      <c r="C51" s="139"/>
      <c r="D51" s="139"/>
      <c r="E51" s="139"/>
      <c r="F51" s="139"/>
      <c r="G51" s="139"/>
      <c r="H51" s="139">
        <f t="shared" ref="H51:Q51" si="42">IF((H$4-$H$4)&lt;($S$45),$H9/$S$45,0)</f>
        <v>0</v>
      </c>
      <c r="I51" s="139">
        <f t="shared" si="42"/>
        <v>0</v>
      </c>
      <c r="J51" s="139">
        <f t="shared" si="42"/>
        <v>0</v>
      </c>
      <c r="K51" s="139">
        <f t="shared" si="42"/>
        <v>0</v>
      </c>
      <c r="L51" s="139">
        <f t="shared" si="42"/>
        <v>0</v>
      </c>
      <c r="M51" s="139">
        <f t="shared" si="42"/>
        <v>0</v>
      </c>
      <c r="N51" s="139">
        <f t="shared" si="42"/>
        <v>0</v>
      </c>
      <c r="O51" s="139">
        <f t="shared" si="42"/>
        <v>0</v>
      </c>
      <c r="P51" s="139">
        <f t="shared" si="42"/>
        <v>0</v>
      </c>
      <c r="Q51" s="139">
        <f t="shared" si="42"/>
        <v>0</v>
      </c>
      <c r="R51" s="139">
        <f t="shared" si="3"/>
        <v>0</v>
      </c>
      <c r="S51" s="140"/>
    </row>
    <row r="52" spans="2:19" ht="15" thickBot="1" x14ac:dyDescent="0.4">
      <c r="B52" s="49"/>
      <c r="C52" s="141"/>
      <c r="D52" s="141"/>
      <c r="E52" s="141"/>
      <c r="F52" s="141"/>
      <c r="G52" s="141"/>
      <c r="H52" s="141"/>
      <c r="I52" s="141">
        <f t="shared" ref="I52:Q52" si="43">IF((I$4-$I$4)&lt;($S$45),$I9/$S$45,0)</f>
        <v>0</v>
      </c>
      <c r="J52" s="141">
        <f t="shared" si="43"/>
        <v>0</v>
      </c>
      <c r="K52" s="141">
        <f t="shared" si="43"/>
        <v>0</v>
      </c>
      <c r="L52" s="141">
        <f t="shared" si="43"/>
        <v>0</v>
      </c>
      <c r="M52" s="141">
        <f t="shared" si="43"/>
        <v>0</v>
      </c>
      <c r="N52" s="141">
        <f t="shared" si="43"/>
        <v>0</v>
      </c>
      <c r="O52" s="141">
        <f t="shared" si="43"/>
        <v>0</v>
      </c>
      <c r="P52" s="141">
        <f t="shared" si="43"/>
        <v>0</v>
      </c>
      <c r="Q52" s="141">
        <f t="shared" si="43"/>
        <v>0</v>
      </c>
      <c r="R52" s="141">
        <f t="shared" si="3"/>
        <v>0</v>
      </c>
      <c r="S52" s="142"/>
    </row>
    <row r="53" spans="2:19" s="24" customFormat="1" x14ac:dyDescent="0.35">
      <c r="B53" s="42" t="s">
        <v>85</v>
      </c>
      <c r="C53" s="144">
        <f t="shared" ref="C53:R53" si="44">C13+C21+C45</f>
        <v>0</v>
      </c>
      <c r="D53" s="144">
        <f t="shared" si="44"/>
        <v>0</v>
      </c>
      <c r="E53" s="144">
        <f t="shared" si="44"/>
        <v>0</v>
      </c>
      <c r="F53" s="144">
        <f t="shared" si="44"/>
        <v>0</v>
      </c>
      <c r="G53" s="144">
        <f t="shared" si="44"/>
        <v>0</v>
      </c>
      <c r="H53" s="144">
        <f t="shared" si="44"/>
        <v>0</v>
      </c>
      <c r="I53" s="144">
        <f t="shared" si="44"/>
        <v>0</v>
      </c>
      <c r="J53" s="144">
        <f t="shared" si="44"/>
        <v>0</v>
      </c>
      <c r="K53" s="144">
        <f t="shared" si="44"/>
        <v>0</v>
      </c>
      <c r="L53" s="144">
        <f t="shared" si="44"/>
        <v>0</v>
      </c>
      <c r="M53" s="144">
        <f t="shared" si="44"/>
        <v>0</v>
      </c>
      <c r="N53" s="144">
        <f t="shared" si="44"/>
        <v>0</v>
      </c>
      <c r="O53" s="144">
        <f t="shared" si="44"/>
        <v>0</v>
      </c>
      <c r="P53" s="144">
        <f t="shared" si="44"/>
        <v>0</v>
      </c>
      <c r="Q53" s="144">
        <f t="shared" si="44"/>
        <v>0</v>
      </c>
      <c r="R53" s="144">
        <f t="shared" si="44"/>
        <v>0</v>
      </c>
      <c r="S53" s="145"/>
    </row>
    <row r="54" spans="2:19" x14ac:dyDescent="0.35"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</sheetData>
  <pageMargins left="0.23622047244094491" right="0.23622047244094491" top="0.74803149606299213" bottom="0.74803149606299213" header="0.31496062992125984" footer="0.31496062992125984"/>
  <pageSetup paperSize="9" scale="63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  <pageSetUpPr fitToPage="1"/>
  </sheetPr>
  <dimension ref="A1:R30"/>
  <sheetViews>
    <sheetView showGridLines="0" zoomScaleNormal="100" workbookViewId="0">
      <pane ySplit="2" topLeftCell="A3" activePane="bottomLeft" state="frozen"/>
      <selection activeCell="C21" sqref="C21:J21"/>
      <selection pane="bottomLeft" activeCell="C21" sqref="C21:J21"/>
    </sheetView>
  </sheetViews>
  <sheetFormatPr defaultColWidth="8.81640625" defaultRowHeight="14.5" x14ac:dyDescent="0.35"/>
  <cols>
    <col min="1" max="1" width="2.453125" style="26" customWidth="1"/>
    <col min="2" max="2" width="34.1796875" style="26" bestFit="1" customWidth="1"/>
    <col min="3" max="17" width="9.36328125" style="26" customWidth="1"/>
    <col min="18" max="18" width="42.1796875" style="26" customWidth="1"/>
    <col min="19" max="16384" width="8.81640625" style="26"/>
  </cols>
  <sheetData>
    <row r="1" spans="1:18" s="2" customFormat="1" ht="17" x14ac:dyDescent="0.4">
      <c r="A1" s="1"/>
      <c r="B1" s="1" t="s">
        <v>234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7" x14ac:dyDescent="0.4">
      <c r="A3" s="18"/>
      <c r="B3" s="18" t="s">
        <v>67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4" customFormat="1" x14ac:dyDescent="0.35">
      <c r="B4" s="22" t="s">
        <v>225</v>
      </c>
      <c r="C4" s="22">
        <f>+deficit_calcolo!C16</f>
        <v>2026</v>
      </c>
      <c r="D4" s="22">
        <f>+deficit_calcolo!D16</f>
        <v>2027</v>
      </c>
      <c r="E4" s="22">
        <f>+deficit_calcolo!E16</f>
        <v>2028</v>
      </c>
      <c r="F4" s="22">
        <f>+deficit_calcolo!F16</f>
        <v>2029</v>
      </c>
      <c r="G4" s="22">
        <f>+deficit_calcolo!G16</f>
        <v>2030</v>
      </c>
      <c r="H4" s="22">
        <f>+deficit_calcolo!H16</f>
        <v>2031</v>
      </c>
      <c r="I4" s="22">
        <f>+deficit_calcolo!I16</f>
        <v>2032</v>
      </c>
      <c r="J4" s="22">
        <f>+deficit_calcolo!J16</f>
        <v>2033</v>
      </c>
      <c r="K4" s="22">
        <f>+deficit_calcolo!K16</f>
        <v>2034</v>
      </c>
      <c r="L4" s="22">
        <f>+deficit_calcolo!L16</f>
        <v>2035</v>
      </c>
      <c r="M4" s="22">
        <f>+deficit_calcolo!M16</f>
        <v>2036</v>
      </c>
      <c r="N4" s="22">
        <f>+deficit_calcolo!N16</f>
        <v>2037</v>
      </c>
      <c r="O4" s="22">
        <f>+deficit_calcolo!O16</f>
        <v>2038</v>
      </c>
      <c r="P4" s="22">
        <f>+deficit_calcolo!P16</f>
        <v>2039</v>
      </c>
      <c r="Q4" s="22">
        <f>+deficit_calcolo!Q16</f>
        <v>2040</v>
      </c>
      <c r="R4" s="51" t="s">
        <v>180</v>
      </c>
    </row>
    <row r="5" spans="1:18" customFormat="1" x14ac:dyDescent="0.35">
      <c r="B5" s="184" t="s">
        <v>168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1" t="s">
        <v>174</v>
      </c>
    </row>
    <row r="6" spans="1:18" customFormat="1" x14ac:dyDescent="0.35">
      <c r="B6" s="184" t="s">
        <v>169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1" t="s">
        <v>235</v>
      </c>
    </row>
    <row r="7" spans="1:18" customFormat="1" x14ac:dyDescent="0.35">
      <c r="B7" s="184" t="s">
        <v>170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51"/>
    </row>
    <row r="8" spans="1:18" customFormat="1" x14ac:dyDescent="0.35">
      <c r="B8" s="184" t="s">
        <v>171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51"/>
    </row>
    <row r="9" spans="1:18" customFormat="1" x14ac:dyDescent="0.35">
      <c r="B9" s="184" t="s">
        <v>172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51"/>
    </row>
    <row r="10" spans="1:18" customFormat="1" x14ac:dyDescent="0.35">
      <c r="B10" s="184" t="s">
        <v>173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51"/>
    </row>
    <row r="11" spans="1:18" customFormat="1" x14ac:dyDescent="0.35">
      <c r="B11" s="184" t="s">
        <v>177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51"/>
    </row>
    <row r="12" spans="1:18" customFormat="1" x14ac:dyDescent="0.35">
      <c r="B12" s="52" t="s">
        <v>52</v>
      </c>
      <c r="C12" s="183">
        <f>+SUM(C5:C11)</f>
        <v>0</v>
      </c>
      <c r="D12" s="183">
        <f t="shared" ref="D12:Q12" si="0">+SUM(D5:D11)</f>
        <v>0</v>
      </c>
      <c r="E12" s="183">
        <f t="shared" si="0"/>
        <v>0</v>
      </c>
      <c r="F12" s="183">
        <f t="shared" si="0"/>
        <v>0</v>
      </c>
      <c r="G12" s="183">
        <f t="shared" si="0"/>
        <v>0</v>
      </c>
      <c r="H12" s="183">
        <f t="shared" si="0"/>
        <v>0</v>
      </c>
      <c r="I12" s="183">
        <f t="shared" si="0"/>
        <v>0</v>
      </c>
      <c r="J12" s="183">
        <f t="shared" si="0"/>
        <v>0</v>
      </c>
      <c r="K12" s="183">
        <f t="shared" si="0"/>
        <v>0</v>
      </c>
      <c r="L12" s="183">
        <f t="shared" si="0"/>
        <v>0</v>
      </c>
      <c r="M12" s="183">
        <f t="shared" si="0"/>
        <v>0</v>
      </c>
      <c r="N12" s="183">
        <f t="shared" si="0"/>
        <v>0</v>
      </c>
      <c r="O12" s="183">
        <f t="shared" si="0"/>
        <v>0</v>
      </c>
      <c r="P12" s="183">
        <f t="shared" si="0"/>
        <v>0</v>
      </c>
      <c r="Q12" s="183">
        <f t="shared" si="0"/>
        <v>0</v>
      </c>
      <c r="R12" s="51"/>
    </row>
    <row r="13" spans="1:18" customFormat="1" x14ac:dyDescent="0.35">
      <c r="B13" s="52" t="s">
        <v>83</v>
      </c>
      <c r="C13" s="136"/>
      <c r="D13" s="136">
        <f>D12-C12</f>
        <v>0</v>
      </c>
      <c r="E13" s="136">
        <f t="shared" ref="E13:Q13" si="1">E12-D12</f>
        <v>0</v>
      </c>
      <c r="F13" s="136">
        <f>F12-E12</f>
        <v>0</v>
      </c>
      <c r="G13" s="136">
        <f t="shared" si="1"/>
        <v>0</v>
      </c>
      <c r="H13" s="136">
        <f t="shared" si="1"/>
        <v>0</v>
      </c>
      <c r="I13" s="136">
        <f t="shared" si="1"/>
        <v>0</v>
      </c>
      <c r="J13" s="136">
        <f t="shared" si="1"/>
        <v>0</v>
      </c>
      <c r="K13" s="136">
        <f t="shared" si="1"/>
        <v>0</v>
      </c>
      <c r="L13" s="136">
        <f t="shared" si="1"/>
        <v>0</v>
      </c>
      <c r="M13" s="136">
        <f t="shared" si="1"/>
        <v>0</v>
      </c>
      <c r="N13" s="136">
        <f t="shared" si="1"/>
        <v>0</v>
      </c>
      <c r="O13" s="136">
        <f t="shared" si="1"/>
        <v>0</v>
      </c>
      <c r="P13" s="136">
        <f t="shared" si="1"/>
        <v>0</v>
      </c>
      <c r="Q13" s="136">
        <f t="shared" si="1"/>
        <v>0</v>
      </c>
      <c r="R13" s="51"/>
    </row>
    <row r="14" spans="1:18" x14ac:dyDescent="0.35">
      <c r="C14" s="53"/>
      <c r="D14" s="53"/>
      <c r="E14" s="53"/>
      <c r="F14" s="53"/>
      <c r="G14" s="53"/>
      <c r="H14" s="53"/>
      <c r="I14" s="53"/>
      <c r="J14" s="53"/>
      <c r="K14" s="53"/>
      <c r="L14" s="53"/>
      <c r="R14" s="54"/>
    </row>
    <row r="25" spans="1:1" x14ac:dyDescent="0.35">
      <c r="A25" s="230"/>
    </row>
    <row r="26" spans="1:1" x14ac:dyDescent="0.35">
      <c r="A26" s="230"/>
    </row>
    <row r="27" spans="1:1" x14ac:dyDescent="0.35">
      <c r="A27" s="230"/>
    </row>
    <row r="28" spans="1:1" x14ac:dyDescent="0.35">
      <c r="A28" s="230"/>
    </row>
    <row r="29" spans="1:1" x14ac:dyDescent="0.35">
      <c r="A29" s="230"/>
    </row>
    <row r="30" spans="1:1" x14ac:dyDescent="0.35">
      <c r="A30" s="230"/>
    </row>
  </sheetData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17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99"/>
    <pageSetUpPr fitToPage="1"/>
  </sheetPr>
  <dimension ref="A1:Z37"/>
  <sheetViews>
    <sheetView showGridLines="0" zoomScaleNormal="100" workbookViewId="0">
      <pane ySplit="11" topLeftCell="A12" activePane="bottomLeft" state="frozen"/>
      <selection activeCell="C21" sqref="C21:J21"/>
      <selection pane="bottomLeft" activeCell="C21" sqref="C21:J21"/>
    </sheetView>
  </sheetViews>
  <sheetFormatPr defaultRowHeight="14.5" x14ac:dyDescent="0.35"/>
  <cols>
    <col min="1" max="1" width="3.1796875" customWidth="1"/>
    <col min="2" max="2" width="3.453125" customWidth="1"/>
    <col min="3" max="3" width="49" bestFit="1" customWidth="1"/>
    <col min="4" max="4" width="14.81640625" bestFit="1" customWidth="1"/>
    <col min="5" max="5" width="39.1796875" customWidth="1"/>
    <col min="6" max="6" width="16.1796875" customWidth="1"/>
  </cols>
  <sheetData>
    <row r="1" spans="1:26" s="2" customFormat="1" ht="17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Z1" s="3"/>
    </row>
    <row r="2" spans="1:26" s="4" customFormat="1" ht="6" customHeight="1" x14ac:dyDescent="0.35"/>
    <row r="3" spans="1:26" s="4" customFormat="1" ht="14.15" customHeight="1" x14ac:dyDescent="0.35">
      <c r="B3" s="4" t="s">
        <v>136</v>
      </c>
      <c r="W3" s="5"/>
    </row>
    <row r="4" spans="1:26" s="4" customFormat="1" ht="17.5" customHeight="1" x14ac:dyDescent="0.35">
      <c r="B4" s="6"/>
      <c r="C4" s="6"/>
      <c r="E4" s="7"/>
      <c r="F4" s="7"/>
    </row>
    <row r="5" spans="1:26" s="4" customFormat="1" ht="17.5" customHeight="1" x14ac:dyDescent="0.35"/>
    <row r="6" spans="1:26" s="4" customFormat="1" ht="14.15" customHeight="1" x14ac:dyDescent="0.35">
      <c r="B6" s="6" t="s">
        <v>135</v>
      </c>
      <c r="C6" s="6"/>
    </row>
    <row r="7" spans="1:26" s="4" customFormat="1" ht="7.4" customHeight="1" x14ac:dyDescent="0.35">
      <c r="B7" s="6"/>
      <c r="C7" s="6"/>
    </row>
    <row r="8" spans="1:26" s="4" customFormat="1" ht="14.15" customHeight="1" x14ac:dyDescent="0.35">
      <c r="B8" s="6" t="s">
        <v>137</v>
      </c>
      <c r="C8" s="6"/>
    </row>
    <row r="9" spans="1:26" s="4" customFormat="1" ht="7.4" customHeight="1" x14ac:dyDescent="0.35">
      <c r="B9" s="6"/>
      <c r="C9" s="6"/>
    </row>
    <row r="10" spans="1:26" s="4" customFormat="1" ht="14.15" customHeight="1" x14ac:dyDescent="0.35">
      <c r="B10" s="4" t="s">
        <v>152</v>
      </c>
    </row>
    <row r="11" spans="1:26" s="4" customFormat="1" ht="6.65" customHeight="1" x14ac:dyDescent="0.35"/>
    <row r="12" spans="1:26" s="4" customFormat="1" ht="14.15" customHeight="1" x14ac:dyDescent="0.35">
      <c r="C12" s="8" t="s">
        <v>127</v>
      </c>
      <c r="D12" s="208" t="s">
        <v>126</v>
      </c>
      <c r="E12" s="9" t="s">
        <v>70</v>
      </c>
      <c r="F12" s="9" t="s">
        <v>166</v>
      </c>
      <c r="G12" s="34"/>
    </row>
    <row r="13" spans="1:26" s="4" customFormat="1" ht="14.15" customHeight="1" x14ac:dyDescent="0.35">
      <c r="C13" s="10" t="s">
        <v>226</v>
      </c>
      <c r="D13" s="189"/>
      <c r="E13" s="203" t="s">
        <v>124</v>
      </c>
      <c r="F13" s="250"/>
      <c r="G13" s="234" t="s">
        <v>163</v>
      </c>
      <c r="H13" s="11"/>
      <c r="I13" s="11"/>
      <c r="J13" s="11"/>
      <c r="K13"/>
    </row>
    <row r="14" spans="1:26" s="4" customFormat="1" ht="14.15" customHeight="1" x14ac:dyDescent="0.35">
      <c r="C14" s="10" t="s">
        <v>227</v>
      </c>
      <c r="D14" s="189"/>
      <c r="E14" s="203" t="s">
        <v>124</v>
      </c>
      <c r="F14" s="250"/>
      <c r="G14" s="234" t="s">
        <v>163</v>
      </c>
    </row>
    <row r="15" spans="1:26" s="4" customFormat="1" ht="14.15" customHeight="1" x14ac:dyDescent="0.35">
      <c r="C15" s="10" t="s">
        <v>13</v>
      </c>
      <c r="D15" s="190"/>
      <c r="E15" s="204" t="s">
        <v>10</v>
      </c>
      <c r="F15" s="250"/>
      <c r="G15" s="234" t="s">
        <v>164</v>
      </c>
    </row>
    <row r="16" spans="1:26" s="4" customFormat="1" ht="14.15" customHeight="1" x14ac:dyDescent="0.35">
      <c r="C16" s="10" t="s">
        <v>133</v>
      </c>
      <c r="D16" s="191"/>
      <c r="E16" s="204" t="s">
        <v>11</v>
      </c>
      <c r="F16" s="250"/>
      <c r="G16" s="234" t="s">
        <v>165</v>
      </c>
    </row>
    <row r="17" spans="3:8" s="4" customFormat="1" ht="14.15" customHeight="1" x14ac:dyDescent="0.35">
      <c r="C17" s="10" t="s">
        <v>14</v>
      </c>
      <c r="D17" s="190"/>
      <c r="E17" s="204" t="s">
        <v>12</v>
      </c>
      <c r="F17" s="250"/>
      <c r="G17" s="234" t="s">
        <v>164</v>
      </c>
    </row>
    <row r="18" spans="3:8" s="4" customFormat="1" ht="14.15" customHeight="1" x14ac:dyDescent="0.35">
      <c r="C18" s="10" t="s">
        <v>228</v>
      </c>
      <c r="D18" s="189"/>
      <c r="E18" s="203" t="s">
        <v>125</v>
      </c>
      <c r="F18" s="250"/>
      <c r="G18" s="234" t="s">
        <v>163</v>
      </c>
    </row>
    <row r="19" spans="3:8" s="4" customFormat="1" ht="14.15" customHeight="1" x14ac:dyDescent="0.35">
      <c r="C19" s="206" t="s">
        <v>134</v>
      </c>
      <c r="D19" s="192"/>
      <c r="E19" s="205" t="s">
        <v>125</v>
      </c>
      <c r="F19" s="250"/>
      <c r="G19" s="234" t="s">
        <v>163</v>
      </c>
    </row>
    <row r="20" spans="3:8" s="4" customFormat="1" ht="14.15" customHeight="1" x14ac:dyDescent="0.35">
      <c r="D20" s="12"/>
      <c r="E20" s="13"/>
      <c r="F20" s="13"/>
    </row>
    <row r="21" spans="3:8" s="4" customFormat="1" ht="14.15" customHeight="1" x14ac:dyDescent="0.35">
      <c r="C21" s="8" t="s">
        <v>131</v>
      </c>
      <c r="D21" s="207" t="s">
        <v>132</v>
      </c>
    </row>
    <row r="22" spans="3:8" s="4" customFormat="1" ht="14.15" customHeight="1" x14ac:dyDescent="0.35">
      <c r="C22" s="10" t="s">
        <v>128</v>
      </c>
      <c r="D22" s="156">
        <f>IFERROR(D15+D16*D17,"")</f>
        <v>0</v>
      </c>
      <c r="H22"/>
    </row>
    <row r="23" spans="3:8" s="4" customFormat="1" ht="14.15" customHeight="1" x14ac:dyDescent="0.35">
      <c r="C23" s="10" t="s">
        <v>1</v>
      </c>
      <c r="D23" s="156" t="str">
        <f>IFERROR(D13/(D13+D14),"")</f>
        <v/>
      </c>
    </row>
    <row r="24" spans="3:8" s="4" customFormat="1" ht="14.15" customHeight="1" x14ac:dyDescent="0.35">
      <c r="C24" s="10" t="s">
        <v>129</v>
      </c>
      <c r="D24" s="156" t="str">
        <f>IFERROR(D18/D14,"")</f>
        <v/>
      </c>
    </row>
    <row r="25" spans="3:8" s="4" customFormat="1" ht="14.15" customHeight="1" x14ac:dyDescent="0.35">
      <c r="C25" s="10" t="s">
        <v>130</v>
      </c>
      <c r="D25" s="156" t="str">
        <f>IFERROR(D24*(1-D19),"")</f>
        <v/>
      </c>
    </row>
    <row r="26" spans="3:8" s="4" customFormat="1" ht="14.15" customHeight="1" x14ac:dyDescent="0.35">
      <c r="C26" s="10" t="s">
        <v>2</v>
      </c>
      <c r="D26" s="156" t="str">
        <f>IFERROR(D14/(D13+D14),"")</f>
        <v/>
      </c>
      <c r="E26"/>
      <c r="F26"/>
    </row>
    <row r="27" spans="3:8" s="4" customFormat="1" ht="14.15" customHeight="1" x14ac:dyDescent="0.35">
      <c r="C27" s="8" t="s">
        <v>0</v>
      </c>
      <c r="D27" s="157" t="str">
        <f>IFERROR(IF(D25&lt;&gt;"", D22*D23+D25*D26,""),"")</f>
        <v/>
      </c>
      <c r="E27" s="15"/>
      <c r="F27" s="15"/>
    </row>
    <row r="29" spans="3:8" x14ac:dyDescent="0.35">
      <c r="E29" s="15"/>
      <c r="F29" s="15"/>
    </row>
    <row r="30" spans="3:8" x14ac:dyDescent="0.35">
      <c r="E30" s="15"/>
      <c r="F30" s="15"/>
    </row>
    <row r="31" spans="3:8" x14ac:dyDescent="0.35">
      <c r="E31" s="14"/>
      <c r="F31" s="14"/>
    </row>
    <row r="32" spans="3:8" x14ac:dyDescent="0.35">
      <c r="E32" s="15"/>
      <c r="F32" s="15"/>
    </row>
    <row r="33" spans="5:6" x14ac:dyDescent="0.35">
      <c r="E33" s="15"/>
      <c r="F33" s="15"/>
    </row>
    <row r="34" spans="5:6" x14ac:dyDescent="0.35">
      <c r="E34" s="15"/>
      <c r="F34" s="15"/>
    </row>
    <row r="35" spans="5:6" x14ac:dyDescent="0.35">
      <c r="E35" s="15"/>
      <c r="F35" s="15"/>
    </row>
    <row r="36" spans="5:6" x14ac:dyDescent="0.35">
      <c r="E36" s="15"/>
      <c r="F36" s="15"/>
    </row>
    <row r="37" spans="5:6" x14ac:dyDescent="0.35">
      <c r="E37" s="15"/>
      <c r="F37" s="15"/>
    </row>
  </sheetData>
  <hyperlinks>
    <hyperlink ref="E15" r:id="rId1" xr:uid="{525F7CDB-8FBC-4957-B8E8-B6D1255A4E3E}"/>
    <hyperlink ref="E16" r:id="rId2" xr:uid="{0C6E66D3-C637-43A0-B1E8-9A3108AAEA0E}"/>
    <hyperlink ref="E17" r:id="rId3" xr:uid="{DE0D826D-7594-4A12-82F7-50091035F74B}"/>
  </hyperlinks>
  <pageMargins left="0.23622047244094491" right="0.23622047244094491" top="0.74803149606299213" bottom="0.74803149606299213" header="0.31496062992125984" footer="0.31496062992125984"/>
  <pageSetup paperSize="9" scale="84" orientation="landscape" r:id="rId4"/>
  <colBreaks count="1" manualBreakCount="1">
    <brk id="19" max="26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10</vt:i4>
      </vt:variant>
    </vt:vector>
  </HeadingPairs>
  <TitlesOfParts>
    <vt:vector size="21" baseType="lpstr">
      <vt:lpstr>introduzione</vt:lpstr>
      <vt:lpstr>sommario</vt:lpstr>
      <vt:lpstr>deficit_calcolo</vt:lpstr>
      <vt:lpstr>ricavi</vt:lpstr>
      <vt:lpstr>costi</vt:lpstr>
      <vt:lpstr>capex</vt:lpstr>
      <vt:lpstr>ammortamenti</vt:lpstr>
      <vt:lpstr>capitale_circolante_netto</vt:lpstr>
      <vt:lpstr>wacc</vt:lpstr>
      <vt:lpstr>terminal_value</vt:lpstr>
      <vt:lpstr>tir_proporzionalità</vt:lpstr>
      <vt:lpstr>ammortamenti!Area_stampa</vt:lpstr>
      <vt:lpstr>capex!Area_stampa</vt:lpstr>
      <vt:lpstr>capitale_circolante_netto!Area_stampa</vt:lpstr>
      <vt:lpstr>costi!Area_stampa</vt:lpstr>
      <vt:lpstr>deficit_calcolo!Area_stampa</vt:lpstr>
      <vt:lpstr>introduzione!Area_stampa</vt:lpstr>
      <vt:lpstr>ricavi!Area_stampa</vt:lpstr>
      <vt:lpstr>terminal_value!Area_stampa</vt:lpstr>
      <vt:lpstr>tir_proporzionalità!Area_stampa</vt:lpstr>
      <vt:lpstr>wacc!Area_stampa</vt:lpstr>
    </vt:vector>
  </TitlesOfParts>
  <Company>Invitalia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CDS TPA NN</dc:title>
  <dc:creator>Maurizio Fanelli</dc:creator>
  <cp:lastModifiedBy>Maurizio Fanelli</cp:lastModifiedBy>
  <cp:lastPrinted>2026-03-19T08:59:32Z</cp:lastPrinted>
  <dcterms:created xsi:type="dcterms:W3CDTF">2024-04-04T14:50:35Z</dcterms:created>
  <dcterms:modified xsi:type="dcterms:W3CDTF">2026-03-19T09:59:22Z</dcterms:modified>
  <cp:version>v7.8.4_it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2024-05-03T07:59:02Z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25a54b77-2c09-412d-b7e1-5baa4edf82c8</vt:lpwstr>
  </property>
  <property fmtid="{D5CDD505-2E9C-101B-9397-08002B2CF9AE}" pid="8" name="MSIP_Label_6bd9ddd1-4d20-43f6-abfa-fc3c07406f94_ContentBits">
    <vt:lpwstr>0</vt:lpwstr>
  </property>
</Properties>
</file>