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tali\Desktop\Invitalia\Aggiornamento Metodologia Analisi Progetti\"/>
    </mc:Choice>
  </mc:AlternateContent>
  <xr:revisionPtr revIDLastSave="0" documentId="8_{50C79E04-48A2-42F5-B9B4-342D73E9D046}" xr6:coauthVersionLast="47" xr6:coauthVersionMax="47" xr10:uidLastSave="{00000000-0000-0000-0000-000000000000}"/>
  <bookViews>
    <workbookView xWindow="28680" yWindow="-120" windowWidth="29040" windowHeight="15720" tabRatio="830" xr2:uid="{00000000-000D-0000-FFFF-FFFF00000000}"/>
  </bookViews>
  <sheets>
    <sheet name="introduzione" sheetId="11" r:id="rId1"/>
    <sheet name="sommario" sheetId="10" r:id="rId2"/>
    <sheet name="deficit_calcolo" sheetId="8" r:id="rId3"/>
    <sheet name="ricavi" sheetId="2" r:id="rId4"/>
    <sheet name="costi" sheetId="3" r:id="rId5"/>
    <sheet name="capex" sheetId="4" r:id="rId6"/>
    <sheet name="ammortamenti" sheetId="5" r:id="rId7"/>
    <sheet name="capitale_circolante_netto" sheetId="6" r:id="rId8"/>
    <sheet name="wacc" sheetId="1" r:id="rId9"/>
    <sheet name="terminal_value" sheetId="9" r:id="rId10"/>
    <sheet name="tir_proporzionalità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6" l="1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C12" i="6"/>
  <c r="R24" i="4"/>
  <c r="R23" i="4"/>
  <c r="R22" i="4"/>
  <c r="R21" i="4"/>
  <c r="R19" i="4"/>
  <c r="R18" i="4"/>
  <c r="R17" i="4"/>
  <c r="R16" i="4"/>
  <c r="R14" i="4"/>
  <c r="R13" i="4"/>
  <c r="R12" i="4"/>
  <c r="R11" i="4"/>
  <c r="R9" i="4"/>
  <c r="R8" i="4"/>
  <c r="R7" i="4"/>
  <c r="R6" i="4"/>
  <c r="C8" i="10" l="1"/>
  <c r="X21" i="9"/>
  <c r="X20" i="9"/>
  <c r="E17" i="9" s="1"/>
  <c r="D22" i="1"/>
  <c r="C16" i="8"/>
  <c r="C4" i="5" l="1"/>
  <c r="C10" i="5"/>
  <c r="C18" i="2"/>
  <c r="C4" i="4"/>
  <c r="C6" i="13"/>
  <c r="C4" i="2"/>
  <c r="C4" i="6"/>
  <c r="C22" i="3"/>
  <c r="C11" i="2"/>
  <c r="C4" i="3"/>
  <c r="D24" i="1" l="1"/>
  <c r="D25" i="1" s="1"/>
  <c r="D27" i="1" s="1"/>
  <c r="C9" i="10" s="1"/>
  <c r="D26" i="1"/>
  <c r="D23" i="1"/>
  <c r="E19" i="2" l="1"/>
  <c r="C7" i="8"/>
  <c r="F13" i="6"/>
  <c r="D13" i="6"/>
  <c r="C5" i="4"/>
  <c r="E20" i="2" l="1"/>
  <c r="B7" i="5"/>
  <c r="B27" i="5" s="1"/>
  <c r="B6" i="5"/>
  <c r="B19" i="5" s="1"/>
  <c r="C5" i="5"/>
  <c r="B5" i="5"/>
  <c r="B11" i="5" s="1"/>
  <c r="F48" i="8"/>
  <c r="C48" i="8"/>
  <c r="D16" i="8"/>
  <c r="D10" i="8"/>
  <c r="E10" i="8" s="1"/>
  <c r="P13" i="6"/>
  <c r="P48" i="8" s="1"/>
  <c r="O13" i="6"/>
  <c r="O48" i="8" s="1"/>
  <c r="M13" i="6"/>
  <c r="M48" i="8" s="1"/>
  <c r="I13" i="6"/>
  <c r="I48" i="8" s="1"/>
  <c r="G13" i="6"/>
  <c r="G48" i="8" s="1"/>
  <c r="Q13" i="6"/>
  <c r="Q48" i="8" s="1"/>
  <c r="N13" i="6"/>
  <c r="N48" i="8" s="1"/>
  <c r="L13" i="6"/>
  <c r="L48" i="8" s="1"/>
  <c r="K13" i="6"/>
  <c r="K48" i="8" s="1"/>
  <c r="J13" i="6"/>
  <c r="J48" i="8" s="1"/>
  <c r="H13" i="6"/>
  <c r="H48" i="8" s="1"/>
  <c r="E13" i="6"/>
  <c r="E48" i="8" s="1"/>
  <c r="S27" i="5"/>
  <c r="S19" i="5"/>
  <c r="S11" i="5"/>
  <c r="Q20" i="4"/>
  <c r="Q7" i="5" s="1"/>
  <c r="P20" i="4"/>
  <c r="P7" i="5" s="1"/>
  <c r="O20" i="4"/>
  <c r="O7" i="5" s="1"/>
  <c r="N20" i="4"/>
  <c r="M20" i="4"/>
  <c r="M7" i="5" s="1"/>
  <c r="L20" i="4"/>
  <c r="L7" i="5" s="1"/>
  <c r="K20" i="4"/>
  <c r="K7" i="5" s="1"/>
  <c r="J20" i="4"/>
  <c r="J7" i="5" s="1"/>
  <c r="I20" i="4"/>
  <c r="I7" i="5" s="1"/>
  <c r="H20" i="4"/>
  <c r="H7" i="5" s="1"/>
  <c r="G20" i="4"/>
  <c r="G7" i="5" s="1"/>
  <c r="F20" i="4"/>
  <c r="F7" i="5" s="1"/>
  <c r="E20" i="4"/>
  <c r="E7" i="5" s="1"/>
  <c r="D20" i="4"/>
  <c r="D7" i="5" s="1"/>
  <c r="C20" i="4"/>
  <c r="Q15" i="4"/>
  <c r="Q6" i="5" s="1"/>
  <c r="P15" i="4"/>
  <c r="P6" i="5" s="1"/>
  <c r="O15" i="4"/>
  <c r="O6" i="5" s="1"/>
  <c r="N15" i="4"/>
  <c r="N6" i="5" s="1"/>
  <c r="M15" i="4"/>
  <c r="M6" i="5" s="1"/>
  <c r="L15" i="4"/>
  <c r="L6" i="5" s="1"/>
  <c r="K15" i="4"/>
  <c r="K6" i="5" s="1"/>
  <c r="J15" i="4"/>
  <c r="J6" i="5" s="1"/>
  <c r="I15" i="4"/>
  <c r="I6" i="5" s="1"/>
  <c r="H15" i="4"/>
  <c r="H6" i="5" s="1"/>
  <c r="G15" i="4"/>
  <c r="G6" i="5" s="1"/>
  <c r="F15" i="4"/>
  <c r="F6" i="5" s="1"/>
  <c r="E15" i="4"/>
  <c r="E6" i="5" s="1"/>
  <c r="D15" i="4"/>
  <c r="D6" i="5" s="1"/>
  <c r="C15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Q5" i="4"/>
  <c r="Q5" i="5" s="1"/>
  <c r="P5" i="4"/>
  <c r="P5" i="5" s="1"/>
  <c r="O5" i="4"/>
  <c r="O5" i="5" s="1"/>
  <c r="N5" i="4"/>
  <c r="N5" i="5" s="1"/>
  <c r="M5" i="4"/>
  <c r="L5" i="4"/>
  <c r="K5" i="4"/>
  <c r="J5" i="4"/>
  <c r="I5" i="4"/>
  <c r="H5" i="4"/>
  <c r="G5" i="4"/>
  <c r="F5" i="4"/>
  <c r="F5" i="5" s="1"/>
  <c r="E5" i="4"/>
  <c r="E5" i="5" s="1"/>
  <c r="D5" i="4"/>
  <c r="R5" i="4" s="1"/>
  <c r="E26" i="3"/>
  <c r="E36" i="8" s="1"/>
  <c r="D26" i="3"/>
  <c r="D36" i="8" s="1"/>
  <c r="C26" i="3"/>
  <c r="C36" i="8" s="1"/>
  <c r="D23" i="3"/>
  <c r="C23" i="3"/>
  <c r="D15" i="3"/>
  <c r="D29" i="8" s="1"/>
  <c r="C15" i="3"/>
  <c r="C29" i="8" s="1"/>
  <c r="D10" i="3"/>
  <c r="D28" i="8" s="1"/>
  <c r="C10" i="3"/>
  <c r="C28" i="8" s="1"/>
  <c r="D22" i="2"/>
  <c r="D23" i="8" s="1"/>
  <c r="C22" i="2"/>
  <c r="C23" i="8" s="1"/>
  <c r="D21" i="2"/>
  <c r="D22" i="8" s="1"/>
  <c r="C21" i="2"/>
  <c r="C22" i="8" s="1"/>
  <c r="D20" i="2"/>
  <c r="D21" i="8" s="1"/>
  <c r="C20" i="2"/>
  <c r="C21" i="8" s="1"/>
  <c r="E20" i="8"/>
  <c r="D19" i="2"/>
  <c r="C19" i="2"/>
  <c r="D16" i="2"/>
  <c r="C16" i="2"/>
  <c r="D9" i="2"/>
  <c r="C9" i="2"/>
  <c r="E21" i="8"/>
  <c r="F19" i="2"/>
  <c r="F20" i="8" s="1"/>
  <c r="R15" i="4" l="1"/>
  <c r="C7" i="5"/>
  <c r="R20" i="4"/>
  <c r="R10" i="4"/>
  <c r="C25" i="4"/>
  <c r="E16" i="8"/>
  <c r="D6" i="13"/>
  <c r="D10" i="5"/>
  <c r="D4" i="3"/>
  <c r="D22" i="3"/>
  <c r="D4" i="6"/>
  <c r="D4" i="2"/>
  <c r="D4" i="4"/>
  <c r="D18" i="2"/>
  <c r="D4" i="5"/>
  <c r="D11" i="2"/>
  <c r="C6" i="5"/>
  <c r="R6" i="5" s="1"/>
  <c r="D30" i="3"/>
  <c r="N25" i="4"/>
  <c r="N46" i="8" s="1"/>
  <c r="I25" i="4"/>
  <c r="I46" i="8" s="1"/>
  <c r="N7" i="5"/>
  <c r="Q8" i="5"/>
  <c r="E25" i="4"/>
  <c r="E46" i="8" s="1"/>
  <c r="O25" i="4"/>
  <c r="O46" i="8" s="1"/>
  <c r="P25" i="4"/>
  <c r="P46" i="8" s="1"/>
  <c r="M25" i="4"/>
  <c r="M46" i="8" s="1"/>
  <c r="L25" i="4"/>
  <c r="L46" i="8" s="1"/>
  <c r="D25" i="4"/>
  <c r="D46" i="8" s="1"/>
  <c r="Q25" i="4"/>
  <c r="Q46" i="8" s="1"/>
  <c r="C30" i="3"/>
  <c r="C35" i="8"/>
  <c r="D35" i="8"/>
  <c r="O8" i="5"/>
  <c r="E8" i="5"/>
  <c r="F8" i="5"/>
  <c r="F25" i="4"/>
  <c r="F46" i="8" s="1"/>
  <c r="G25" i="4"/>
  <c r="G46" i="8" s="1"/>
  <c r="H25" i="4"/>
  <c r="H46" i="8" s="1"/>
  <c r="J25" i="4"/>
  <c r="J46" i="8" s="1"/>
  <c r="K25" i="4"/>
  <c r="K46" i="8" s="1"/>
  <c r="G5" i="5"/>
  <c r="G8" i="5" s="1"/>
  <c r="H5" i="5"/>
  <c r="H8" i="5" s="1"/>
  <c r="I5" i="5"/>
  <c r="I8" i="5" s="1"/>
  <c r="J5" i="5"/>
  <c r="J8" i="5" s="1"/>
  <c r="K5" i="5"/>
  <c r="K8" i="5" s="1"/>
  <c r="L5" i="5"/>
  <c r="L8" i="5" s="1"/>
  <c r="M5" i="5"/>
  <c r="M8" i="5" s="1"/>
  <c r="D5" i="5"/>
  <c r="D8" i="5" s="1"/>
  <c r="C12" i="5"/>
  <c r="C11" i="5" s="1"/>
  <c r="R7" i="5"/>
  <c r="C20" i="5"/>
  <c r="C19" i="5" s="1"/>
  <c r="C28" i="5"/>
  <c r="C27" i="5" s="1"/>
  <c r="E9" i="2"/>
  <c r="C23" i="2"/>
  <c r="D23" i="2"/>
  <c r="C20" i="8"/>
  <c r="C24" i="8" s="1"/>
  <c r="D20" i="8"/>
  <c r="D24" i="8" s="1"/>
  <c r="F10" i="8"/>
  <c r="D48" i="8"/>
  <c r="P8" i="5"/>
  <c r="N8" i="5"/>
  <c r="C8" i="5"/>
  <c r="E23" i="3"/>
  <c r="E10" i="3"/>
  <c r="E28" i="8" s="1"/>
  <c r="F10" i="3"/>
  <c r="F28" i="8" s="1"/>
  <c r="C5" i="3"/>
  <c r="C46" i="8" l="1"/>
  <c r="R25" i="4"/>
  <c r="C5" i="8" s="1"/>
  <c r="D13" i="5"/>
  <c r="D29" i="5"/>
  <c r="D20" i="5"/>
  <c r="D12" i="5"/>
  <c r="D21" i="5"/>
  <c r="D28" i="5"/>
  <c r="F16" i="8"/>
  <c r="E6" i="13"/>
  <c r="E4" i="5"/>
  <c r="E12" i="5" s="1"/>
  <c r="E10" i="5"/>
  <c r="E4" i="3"/>
  <c r="E22" i="3"/>
  <c r="E11" i="2"/>
  <c r="E18" i="2"/>
  <c r="E4" i="6"/>
  <c r="E4" i="2"/>
  <c r="E4" i="4"/>
  <c r="E30" i="3"/>
  <c r="E35" i="8"/>
  <c r="C20" i="3"/>
  <c r="C27" i="8"/>
  <c r="C30" i="8" s="1"/>
  <c r="C32" i="8" s="1"/>
  <c r="R5" i="5"/>
  <c r="R8" i="5" s="1"/>
  <c r="C35" i="5"/>
  <c r="C37" i="8" s="1"/>
  <c r="E24" i="9"/>
  <c r="C3" i="8"/>
  <c r="E16" i="2"/>
  <c r="E21" i="2"/>
  <c r="F21" i="2"/>
  <c r="F22" i="8" s="1"/>
  <c r="E22" i="2"/>
  <c r="E23" i="8" s="1"/>
  <c r="G10" i="8"/>
  <c r="F26" i="3"/>
  <c r="F36" i="8" s="1"/>
  <c r="E15" i="3"/>
  <c r="E29" i="8" s="1"/>
  <c r="F5" i="3"/>
  <c r="F27" i="8" s="1"/>
  <c r="E5" i="3"/>
  <c r="G10" i="3"/>
  <c r="G28" i="8" s="1"/>
  <c r="D5" i="3"/>
  <c r="F23" i="3"/>
  <c r="G19" i="2"/>
  <c r="G20" i="8" s="1"/>
  <c r="F20" i="2"/>
  <c r="F21" i="8" s="1"/>
  <c r="G9" i="2"/>
  <c r="F9" i="2"/>
  <c r="D11" i="5" l="1"/>
  <c r="D27" i="5"/>
  <c r="D19" i="5"/>
  <c r="E22" i="5"/>
  <c r="E21" i="5"/>
  <c r="E14" i="5"/>
  <c r="E20" i="5"/>
  <c r="E30" i="5"/>
  <c r="E29" i="5"/>
  <c r="E13" i="5"/>
  <c r="E28" i="5"/>
  <c r="G16" i="8"/>
  <c r="F6" i="13"/>
  <c r="F4" i="4"/>
  <c r="F18" i="2"/>
  <c r="F4" i="5"/>
  <c r="F12" i="5" s="1"/>
  <c r="F10" i="5"/>
  <c r="F4" i="3"/>
  <c r="F4" i="2"/>
  <c r="F11" i="2"/>
  <c r="F22" i="3"/>
  <c r="F4" i="6"/>
  <c r="G51" i="8"/>
  <c r="F51" i="8"/>
  <c r="D51" i="8"/>
  <c r="E51" i="8"/>
  <c r="C51" i="8"/>
  <c r="F30" i="3"/>
  <c r="F35" i="8"/>
  <c r="E20" i="3"/>
  <c r="E27" i="8"/>
  <c r="E30" i="8" s="1"/>
  <c r="D20" i="3"/>
  <c r="D27" i="8"/>
  <c r="D30" i="8" s="1"/>
  <c r="D32" i="8" s="1"/>
  <c r="G21" i="2"/>
  <c r="G22" i="8" s="1"/>
  <c r="E22" i="8"/>
  <c r="E24" i="8" s="1"/>
  <c r="E23" i="2"/>
  <c r="F16" i="2"/>
  <c r="R9" i="5"/>
  <c r="C45" i="8"/>
  <c r="C38" i="8"/>
  <c r="C40" i="8" s="1"/>
  <c r="H10" i="8"/>
  <c r="H51" i="8" s="1"/>
  <c r="G5" i="3"/>
  <c r="G27" i="8" s="1"/>
  <c r="H10" i="3"/>
  <c r="H28" i="8" s="1"/>
  <c r="F15" i="3"/>
  <c r="G23" i="3"/>
  <c r="G35" i="8" s="1"/>
  <c r="G26" i="3"/>
  <c r="G36" i="8" s="1"/>
  <c r="G20" i="2"/>
  <c r="H9" i="2"/>
  <c r="H19" i="2"/>
  <c r="H20" i="8" s="1"/>
  <c r="H21" i="2"/>
  <c r="H22" i="8" s="1"/>
  <c r="D35" i="5" l="1"/>
  <c r="D37" i="8" s="1"/>
  <c r="D38" i="8" s="1"/>
  <c r="D40" i="8" s="1"/>
  <c r="D47" i="8" s="1"/>
  <c r="E11" i="5"/>
  <c r="E19" i="5"/>
  <c r="F22" i="5"/>
  <c r="F14" i="5"/>
  <c r="F29" i="5"/>
  <c r="F28" i="5"/>
  <c r="F31" i="5"/>
  <c r="F21" i="5"/>
  <c r="F15" i="5"/>
  <c r="F20" i="5"/>
  <c r="F13" i="5"/>
  <c r="F23" i="5"/>
  <c r="E27" i="5"/>
  <c r="F30" i="5"/>
  <c r="H16" i="8"/>
  <c r="G11" i="2"/>
  <c r="G4" i="4"/>
  <c r="G6" i="13"/>
  <c r="G18" i="2"/>
  <c r="G4" i="5"/>
  <c r="G24" i="5" s="1"/>
  <c r="G10" i="5"/>
  <c r="G22" i="3"/>
  <c r="G4" i="6"/>
  <c r="G4" i="2"/>
  <c r="G4" i="3"/>
  <c r="E32" i="8"/>
  <c r="F20" i="3"/>
  <c r="F29" i="8"/>
  <c r="F30" i="8" s="1"/>
  <c r="G21" i="8"/>
  <c r="F22" i="2"/>
  <c r="C41" i="8"/>
  <c r="C44" i="8"/>
  <c r="C47" i="8"/>
  <c r="I10" i="8"/>
  <c r="G29" i="5"/>
  <c r="G23" i="5"/>
  <c r="I10" i="3"/>
  <c r="I28" i="8" s="1"/>
  <c r="H26" i="3"/>
  <c r="H36" i="8" s="1"/>
  <c r="G15" i="3"/>
  <c r="G30" i="3"/>
  <c r="H5" i="3"/>
  <c r="H27" i="8" s="1"/>
  <c r="H23" i="3"/>
  <c r="I19" i="2"/>
  <c r="I20" i="8" s="1"/>
  <c r="H20" i="2"/>
  <c r="H21" i="8" s="1"/>
  <c r="G16" i="5" l="1"/>
  <c r="G31" i="5"/>
  <c r="D45" i="8"/>
  <c r="E35" i="5"/>
  <c r="E37" i="8" s="1"/>
  <c r="E45" i="8" s="1"/>
  <c r="G21" i="5"/>
  <c r="G20" i="5"/>
  <c r="G15" i="5"/>
  <c r="G14" i="5"/>
  <c r="F11" i="5"/>
  <c r="F27" i="5"/>
  <c r="F19" i="5"/>
  <c r="G32" i="5"/>
  <c r="G13" i="5"/>
  <c r="G28" i="5"/>
  <c r="G12" i="5"/>
  <c r="G22" i="5"/>
  <c r="G30" i="5"/>
  <c r="I16" i="8"/>
  <c r="H4" i="6"/>
  <c r="H4" i="2"/>
  <c r="H18" i="2"/>
  <c r="H4" i="5"/>
  <c r="H23" i="5" s="1"/>
  <c r="H11" i="2"/>
  <c r="H4" i="4"/>
  <c r="H6" i="13"/>
  <c r="H4" i="3"/>
  <c r="H22" i="3"/>
  <c r="H10" i="5"/>
  <c r="I51" i="8"/>
  <c r="H30" i="3"/>
  <c r="H35" i="8"/>
  <c r="D44" i="8"/>
  <c r="D50" i="8" s="1"/>
  <c r="D41" i="8"/>
  <c r="G20" i="3"/>
  <c r="G29" i="8"/>
  <c r="G30" i="8" s="1"/>
  <c r="G22" i="2"/>
  <c r="G16" i="2"/>
  <c r="F23" i="8"/>
  <c r="F24" i="8" s="1"/>
  <c r="F32" i="8" s="1"/>
  <c r="F23" i="2"/>
  <c r="C50" i="8"/>
  <c r="C8" i="13" s="1"/>
  <c r="C11" i="13" s="1"/>
  <c r="J10" i="8"/>
  <c r="I23" i="3"/>
  <c r="I35" i="8" s="1"/>
  <c r="J10" i="3"/>
  <c r="J28" i="8" s="1"/>
  <c r="H15" i="3"/>
  <c r="I26" i="3"/>
  <c r="I36" i="8" s="1"/>
  <c r="I5" i="3"/>
  <c r="I27" i="8" s="1"/>
  <c r="I20" i="2"/>
  <c r="I21" i="8" s="1"/>
  <c r="J21" i="2"/>
  <c r="J22" i="8" s="1"/>
  <c r="I9" i="2"/>
  <c r="J19" i="2"/>
  <c r="J20" i="8" s="1"/>
  <c r="I21" i="2"/>
  <c r="I22" i="8" s="1"/>
  <c r="E38" i="8" l="1"/>
  <c r="E40" i="8" s="1"/>
  <c r="G19" i="5"/>
  <c r="G11" i="5"/>
  <c r="F35" i="5"/>
  <c r="F37" i="8" s="1"/>
  <c r="F45" i="8" s="1"/>
  <c r="H30" i="5"/>
  <c r="H28" i="5"/>
  <c r="H20" i="5"/>
  <c r="H31" i="5"/>
  <c r="G27" i="5"/>
  <c r="H14" i="5"/>
  <c r="H32" i="5"/>
  <c r="H21" i="5"/>
  <c r="H12" i="5"/>
  <c r="H15" i="5"/>
  <c r="H17" i="5"/>
  <c r="H29" i="5"/>
  <c r="H24" i="5"/>
  <c r="H22" i="5"/>
  <c r="H25" i="5"/>
  <c r="H13" i="5"/>
  <c r="H16" i="5"/>
  <c r="H33" i="5"/>
  <c r="J16" i="8"/>
  <c r="I22" i="3"/>
  <c r="I4" i="4"/>
  <c r="I18" i="2"/>
  <c r="I4" i="6"/>
  <c r="I4" i="2"/>
  <c r="I11" i="2"/>
  <c r="I6" i="13"/>
  <c r="I4" i="5"/>
  <c r="I4" i="3"/>
  <c r="I10" i="5"/>
  <c r="D52" i="8"/>
  <c r="D8" i="13"/>
  <c r="D11" i="13" s="1"/>
  <c r="J51" i="8"/>
  <c r="H20" i="3"/>
  <c r="H29" i="8"/>
  <c r="H30" i="8" s="1"/>
  <c r="F38" i="8"/>
  <c r="F40" i="8" s="1"/>
  <c r="F41" i="8" s="1"/>
  <c r="G23" i="8"/>
  <c r="G24" i="8" s="1"/>
  <c r="G32" i="8" s="1"/>
  <c r="G23" i="2"/>
  <c r="H16" i="2"/>
  <c r="H22" i="2"/>
  <c r="E41" i="8"/>
  <c r="E47" i="8"/>
  <c r="E44" i="8"/>
  <c r="C52" i="8"/>
  <c r="K10" i="8"/>
  <c r="J5" i="3"/>
  <c r="J27" i="8" s="1"/>
  <c r="J23" i="3"/>
  <c r="I30" i="3"/>
  <c r="I15" i="3"/>
  <c r="J26" i="3"/>
  <c r="J36" i="8" s="1"/>
  <c r="K10" i="3"/>
  <c r="K28" i="8" s="1"/>
  <c r="K19" i="2"/>
  <c r="K20" i="8" s="1"/>
  <c r="J9" i="2"/>
  <c r="J20" i="2"/>
  <c r="G35" i="5" l="1"/>
  <c r="G37" i="8" s="1"/>
  <c r="I18" i="5"/>
  <c r="I30" i="5"/>
  <c r="I12" i="5"/>
  <c r="I26" i="5"/>
  <c r="I28" i="5"/>
  <c r="I16" i="5"/>
  <c r="I33" i="5"/>
  <c r="I14" i="5"/>
  <c r="I24" i="5"/>
  <c r="I29" i="5"/>
  <c r="I25" i="5"/>
  <c r="I15" i="5"/>
  <c r="I32" i="5"/>
  <c r="I17" i="5"/>
  <c r="I20" i="5"/>
  <c r="I31" i="5"/>
  <c r="H19" i="5"/>
  <c r="H11" i="5"/>
  <c r="H27" i="5"/>
  <c r="I34" i="5"/>
  <c r="I13" i="5"/>
  <c r="I23" i="5"/>
  <c r="I22" i="5"/>
  <c r="I21" i="5"/>
  <c r="K16" i="8"/>
  <c r="J4" i="3"/>
  <c r="J22" i="3"/>
  <c r="J4" i="6"/>
  <c r="J4" i="2"/>
  <c r="J6" i="13"/>
  <c r="J4" i="4"/>
  <c r="J18" i="2"/>
  <c r="J11" i="2"/>
  <c r="J4" i="5"/>
  <c r="J24" i="5" s="1"/>
  <c r="J10" i="5"/>
  <c r="K51" i="8"/>
  <c r="J30" i="3"/>
  <c r="J35" i="8"/>
  <c r="I20" i="3"/>
  <c r="I29" i="8"/>
  <c r="I30" i="8" s="1"/>
  <c r="F47" i="8"/>
  <c r="F44" i="8"/>
  <c r="E50" i="8"/>
  <c r="E8" i="13" s="1"/>
  <c r="E11" i="13" s="1"/>
  <c r="H23" i="8"/>
  <c r="H24" i="8" s="1"/>
  <c r="H32" i="8" s="1"/>
  <c r="H23" i="2"/>
  <c r="I16" i="2"/>
  <c r="I22" i="2"/>
  <c r="J21" i="8"/>
  <c r="G45" i="8"/>
  <c r="G38" i="8"/>
  <c r="G40" i="8" s="1"/>
  <c r="L10" i="8"/>
  <c r="L10" i="3"/>
  <c r="L28" i="8" s="1"/>
  <c r="K23" i="3"/>
  <c r="K5" i="3"/>
  <c r="K27" i="8" s="1"/>
  <c r="K26" i="3"/>
  <c r="K36" i="8" s="1"/>
  <c r="J15" i="3"/>
  <c r="J29" i="8" s="1"/>
  <c r="J30" i="8" s="1"/>
  <c r="K20" i="2"/>
  <c r="K21" i="8" s="1"/>
  <c r="K9" i="2"/>
  <c r="K21" i="2"/>
  <c r="K22" i="8" s="1"/>
  <c r="L9" i="2"/>
  <c r="L19" i="2"/>
  <c r="L20" i="8" s="1"/>
  <c r="I11" i="5" l="1"/>
  <c r="I27" i="5"/>
  <c r="J28" i="5"/>
  <c r="J32" i="5"/>
  <c r="J30" i="5"/>
  <c r="J21" i="5"/>
  <c r="J33" i="5"/>
  <c r="J13" i="5"/>
  <c r="J29" i="5"/>
  <c r="J34" i="5"/>
  <c r="J31" i="5"/>
  <c r="J22" i="5"/>
  <c r="J25" i="5"/>
  <c r="H35" i="5"/>
  <c r="H37" i="8" s="1"/>
  <c r="H45" i="8" s="1"/>
  <c r="J16" i="5"/>
  <c r="J20" i="5"/>
  <c r="I19" i="5"/>
  <c r="J23" i="5"/>
  <c r="J18" i="5"/>
  <c r="J17" i="5"/>
  <c r="J15" i="5"/>
  <c r="J12" i="5"/>
  <c r="J26" i="5"/>
  <c r="J14" i="5"/>
  <c r="L16" i="8"/>
  <c r="K10" i="5"/>
  <c r="K4" i="3"/>
  <c r="K22" i="3"/>
  <c r="K4" i="6"/>
  <c r="K4" i="2"/>
  <c r="K11" i="2"/>
  <c r="K6" i="13"/>
  <c r="K4" i="4"/>
  <c r="K18" i="2"/>
  <c r="K4" i="5"/>
  <c r="K30" i="5" s="1"/>
  <c r="F50" i="8"/>
  <c r="F8" i="13" s="1"/>
  <c r="F11" i="13" s="1"/>
  <c r="L51" i="8"/>
  <c r="J20" i="3"/>
  <c r="E52" i="8"/>
  <c r="K30" i="3"/>
  <c r="K35" i="8"/>
  <c r="I23" i="8"/>
  <c r="I24" i="8" s="1"/>
  <c r="I32" i="8" s="1"/>
  <c r="I23" i="2"/>
  <c r="J22" i="2"/>
  <c r="J16" i="2"/>
  <c r="G47" i="8"/>
  <c r="G41" i="8"/>
  <c r="G44" i="8"/>
  <c r="M10" i="8"/>
  <c r="K15" i="3"/>
  <c r="K29" i="8" s="1"/>
  <c r="K30" i="8" s="1"/>
  <c r="L23" i="3"/>
  <c r="L35" i="8" s="1"/>
  <c r="M10" i="3"/>
  <c r="M28" i="8" s="1"/>
  <c r="L26" i="3"/>
  <c r="L36" i="8" s="1"/>
  <c r="L5" i="3"/>
  <c r="L27" i="8" s="1"/>
  <c r="L21" i="2"/>
  <c r="L22" i="8" s="1"/>
  <c r="M21" i="2"/>
  <c r="M22" i="8" s="1"/>
  <c r="M19" i="2"/>
  <c r="M20" i="8" s="1"/>
  <c r="L20" i="2"/>
  <c r="H38" i="8" l="1"/>
  <c r="H40" i="8" s="1"/>
  <c r="I35" i="5"/>
  <c r="I37" i="8" s="1"/>
  <c r="I45" i="8" s="1"/>
  <c r="J27" i="5"/>
  <c r="J19" i="5"/>
  <c r="K26" i="5"/>
  <c r="K22" i="5"/>
  <c r="K32" i="5"/>
  <c r="K20" i="5"/>
  <c r="K12" i="5"/>
  <c r="K34" i="5"/>
  <c r="K18" i="5"/>
  <c r="K17" i="5"/>
  <c r="K16" i="5"/>
  <c r="K33" i="5"/>
  <c r="K25" i="5"/>
  <c r="K29" i="5"/>
  <c r="K13" i="5"/>
  <c r="K21" i="5"/>
  <c r="K23" i="5"/>
  <c r="K31" i="5"/>
  <c r="K14" i="5"/>
  <c r="K24" i="5"/>
  <c r="K28" i="5"/>
  <c r="K15" i="5"/>
  <c r="J11" i="5"/>
  <c r="M16" i="8"/>
  <c r="L10" i="5"/>
  <c r="L4" i="3"/>
  <c r="L22" i="3"/>
  <c r="L4" i="6"/>
  <c r="L4" i="2"/>
  <c r="L4" i="4"/>
  <c r="L18" i="2"/>
  <c r="L11" i="2"/>
  <c r="L6" i="13"/>
  <c r="L4" i="5"/>
  <c r="F52" i="8"/>
  <c r="M51" i="8"/>
  <c r="G50" i="8"/>
  <c r="G8" i="13" s="1"/>
  <c r="G11" i="13" s="1"/>
  <c r="K20" i="3"/>
  <c r="J23" i="8"/>
  <c r="J24" i="8" s="1"/>
  <c r="J32" i="8" s="1"/>
  <c r="J23" i="2"/>
  <c r="K22" i="2"/>
  <c r="K16" i="2"/>
  <c r="L21" i="8"/>
  <c r="M9" i="2"/>
  <c r="H44" i="8"/>
  <c r="H41" i="8"/>
  <c r="H47" i="8"/>
  <c r="N10" i="8"/>
  <c r="M26" i="3"/>
  <c r="M36" i="8" s="1"/>
  <c r="M23" i="3"/>
  <c r="M5" i="3"/>
  <c r="M27" i="8" s="1"/>
  <c r="L30" i="3"/>
  <c r="N10" i="3"/>
  <c r="N28" i="8" s="1"/>
  <c r="L15" i="3"/>
  <c r="L29" i="8" s="1"/>
  <c r="L30" i="8" s="1"/>
  <c r="M20" i="2"/>
  <c r="M21" i="8" s="1"/>
  <c r="N9" i="2"/>
  <c r="N19" i="2"/>
  <c r="N20" i="8" s="1"/>
  <c r="N21" i="2"/>
  <c r="N22" i="8" s="1"/>
  <c r="I38" i="8" l="1"/>
  <c r="I40" i="8" s="1"/>
  <c r="L15" i="5"/>
  <c r="L17" i="5"/>
  <c r="L29" i="5"/>
  <c r="L33" i="5"/>
  <c r="L23" i="5"/>
  <c r="L25" i="5"/>
  <c r="J35" i="5"/>
  <c r="J37" i="8" s="1"/>
  <c r="L26" i="5"/>
  <c r="L20" i="5"/>
  <c r="L28" i="5"/>
  <c r="L32" i="5"/>
  <c r="L13" i="5"/>
  <c r="L24" i="5"/>
  <c r="L18" i="5"/>
  <c r="L34" i="5"/>
  <c r="L16" i="5"/>
  <c r="L14" i="5"/>
  <c r="K19" i="5"/>
  <c r="K11" i="5"/>
  <c r="K27" i="5"/>
  <c r="L31" i="5"/>
  <c r="L30" i="5"/>
  <c r="L12" i="5"/>
  <c r="L22" i="5"/>
  <c r="L21" i="5"/>
  <c r="N16" i="8"/>
  <c r="M4" i="5"/>
  <c r="M22" i="5" s="1"/>
  <c r="M4" i="3"/>
  <c r="M10" i="5"/>
  <c r="M22" i="3"/>
  <c r="M11" i="2"/>
  <c r="M6" i="13"/>
  <c r="M18" i="2"/>
  <c r="M4" i="6"/>
  <c r="M4" i="2"/>
  <c r="M4" i="4"/>
  <c r="N51" i="8"/>
  <c r="G52" i="8"/>
  <c r="M30" i="3"/>
  <c r="M35" i="8"/>
  <c r="L20" i="3"/>
  <c r="K23" i="8"/>
  <c r="K24" i="8" s="1"/>
  <c r="K32" i="8" s="1"/>
  <c r="K23" i="2"/>
  <c r="L22" i="2"/>
  <c r="L16" i="2"/>
  <c r="I44" i="8"/>
  <c r="I41" i="8"/>
  <c r="I47" i="8"/>
  <c r="H50" i="8"/>
  <c r="H8" i="13" s="1"/>
  <c r="H11" i="13" s="1"/>
  <c r="O10" i="8"/>
  <c r="M20" i="5"/>
  <c r="M26" i="5"/>
  <c r="M23" i="5"/>
  <c r="N5" i="3"/>
  <c r="N27" i="8" s="1"/>
  <c r="N23" i="3"/>
  <c r="N35" i="8" s="1"/>
  <c r="O10" i="3"/>
  <c r="O28" i="8" s="1"/>
  <c r="M15" i="3"/>
  <c r="N26" i="3"/>
  <c r="N36" i="8" s="1"/>
  <c r="N20" i="2"/>
  <c r="N21" i="8" s="1"/>
  <c r="O19" i="2"/>
  <c r="O20" i="8" s="1"/>
  <c r="O9" i="2"/>
  <c r="O21" i="2"/>
  <c r="O22" i="8" s="1"/>
  <c r="M28" i="5" l="1"/>
  <c r="M31" i="5"/>
  <c r="M14" i="5"/>
  <c r="M17" i="5"/>
  <c r="M21" i="5"/>
  <c r="M30" i="5"/>
  <c r="M24" i="5"/>
  <c r="M32" i="5"/>
  <c r="M13" i="5"/>
  <c r="M16" i="5"/>
  <c r="M33" i="5"/>
  <c r="M18" i="5"/>
  <c r="M12" i="5"/>
  <c r="M34" i="5"/>
  <c r="M29" i="5"/>
  <c r="M25" i="5"/>
  <c r="L27" i="5"/>
  <c r="L11" i="5"/>
  <c r="M15" i="5"/>
  <c r="K35" i="5"/>
  <c r="K37" i="8" s="1"/>
  <c r="K45" i="8" s="1"/>
  <c r="L19" i="5"/>
  <c r="O16" i="8"/>
  <c r="N4" i="4"/>
  <c r="N18" i="2"/>
  <c r="N4" i="5"/>
  <c r="N31" i="5" s="1"/>
  <c r="N10" i="5"/>
  <c r="N4" i="3"/>
  <c r="N4" i="2"/>
  <c r="N11" i="2"/>
  <c r="N22" i="3"/>
  <c r="N4" i="6"/>
  <c r="O51" i="8"/>
  <c r="M20" i="3"/>
  <c r="M29" i="8"/>
  <c r="M30" i="8" s="1"/>
  <c r="L23" i="8"/>
  <c r="L24" i="8" s="1"/>
  <c r="L32" i="8" s="1"/>
  <c r="L23" i="2"/>
  <c r="M22" i="2"/>
  <c r="M16" i="2"/>
  <c r="I50" i="8"/>
  <c r="J45" i="8"/>
  <c r="J38" i="8"/>
  <c r="J40" i="8" s="1"/>
  <c r="H52" i="8"/>
  <c r="P10" i="8"/>
  <c r="N30" i="3"/>
  <c r="P10" i="3"/>
  <c r="P28" i="8" s="1"/>
  <c r="Q10" i="3"/>
  <c r="Q28" i="8" s="1"/>
  <c r="O23" i="3"/>
  <c r="N15" i="3"/>
  <c r="O5" i="3"/>
  <c r="O27" i="8" s="1"/>
  <c r="O26" i="3"/>
  <c r="O36" i="8" s="1"/>
  <c r="O20" i="2"/>
  <c r="O21" i="8" s="1"/>
  <c r="P21" i="2"/>
  <c r="P22" i="8" s="1"/>
  <c r="P19" i="2"/>
  <c r="P20" i="8" s="1"/>
  <c r="N22" i="5" l="1"/>
  <c r="N28" i="5"/>
  <c r="N17" i="5"/>
  <c r="K38" i="8"/>
  <c r="K40" i="8" s="1"/>
  <c r="K41" i="8" s="1"/>
  <c r="M11" i="5"/>
  <c r="M19" i="5"/>
  <c r="M27" i="5"/>
  <c r="L35" i="5"/>
  <c r="L37" i="8" s="1"/>
  <c r="N20" i="5"/>
  <c r="N21" i="5"/>
  <c r="N23" i="5"/>
  <c r="N32" i="5"/>
  <c r="N14" i="5"/>
  <c r="N15" i="5"/>
  <c r="N30" i="5"/>
  <c r="N26" i="5"/>
  <c r="N13" i="5"/>
  <c r="N16" i="5"/>
  <c r="N18" i="5"/>
  <c r="N34" i="5"/>
  <c r="N29" i="5"/>
  <c r="N25" i="5"/>
  <c r="N12" i="5"/>
  <c r="N33" i="5"/>
  <c r="N24" i="5"/>
  <c r="P16" i="8"/>
  <c r="O11" i="2"/>
  <c r="O4" i="4"/>
  <c r="O18" i="2"/>
  <c r="O4" i="5"/>
  <c r="O25" i="5" s="1"/>
  <c r="O10" i="5"/>
  <c r="O22" i="3"/>
  <c r="O4" i="6"/>
  <c r="O4" i="2"/>
  <c r="O4" i="3"/>
  <c r="I52" i="8"/>
  <c r="I8" i="13"/>
  <c r="I11" i="13" s="1"/>
  <c r="P51" i="8"/>
  <c r="O30" i="3"/>
  <c r="O35" i="8"/>
  <c r="N20" i="3"/>
  <c r="N29" i="8"/>
  <c r="N30" i="8" s="1"/>
  <c r="M23" i="8"/>
  <c r="M24" i="8" s="1"/>
  <c r="M32" i="8" s="1"/>
  <c r="M23" i="2"/>
  <c r="N22" i="2"/>
  <c r="N16" i="2"/>
  <c r="K47" i="8"/>
  <c r="K44" i="8"/>
  <c r="J47" i="8"/>
  <c r="J41" i="8"/>
  <c r="J44" i="8"/>
  <c r="Q10" i="8"/>
  <c r="O28" i="5"/>
  <c r="O12" i="5"/>
  <c r="P23" i="3"/>
  <c r="P35" i="8" s="1"/>
  <c r="Q23" i="3"/>
  <c r="Q35" i="8" s="1"/>
  <c r="P26" i="3"/>
  <c r="P36" i="8" s="1"/>
  <c r="Q26" i="3"/>
  <c r="Q36" i="8" s="1"/>
  <c r="O15" i="3"/>
  <c r="P5" i="3"/>
  <c r="P27" i="8" s="1"/>
  <c r="Q5" i="3"/>
  <c r="Q27" i="8" s="1"/>
  <c r="P20" i="2"/>
  <c r="Q21" i="2"/>
  <c r="Q22" i="8" s="1"/>
  <c r="Q19" i="2"/>
  <c r="Q20" i="8" s="1"/>
  <c r="P9" i="2"/>
  <c r="M35" i="5" l="1"/>
  <c r="M37" i="8" s="1"/>
  <c r="O13" i="5"/>
  <c r="O29" i="5"/>
  <c r="O24" i="5"/>
  <c r="O31" i="5"/>
  <c r="O21" i="5"/>
  <c r="O34" i="5"/>
  <c r="O20" i="5"/>
  <c r="O30" i="5"/>
  <c r="O14" i="5"/>
  <c r="O33" i="5"/>
  <c r="O26" i="5"/>
  <c r="O32" i="5"/>
  <c r="O16" i="5"/>
  <c r="N27" i="5"/>
  <c r="N19" i="5"/>
  <c r="N11" i="5"/>
  <c r="O17" i="5"/>
  <c r="O23" i="5"/>
  <c r="O22" i="5"/>
  <c r="O15" i="5"/>
  <c r="O18" i="5"/>
  <c r="Q16" i="8"/>
  <c r="P4" i="6"/>
  <c r="P4" i="2"/>
  <c r="P11" i="2"/>
  <c r="P4" i="4"/>
  <c r="P18" i="2"/>
  <c r="P4" i="5"/>
  <c r="P4" i="3"/>
  <c r="P22" i="3"/>
  <c r="P10" i="5"/>
  <c r="Q51" i="8"/>
  <c r="M38" i="8"/>
  <c r="M40" i="8" s="1"/>
  <c r="M47" i="8" s="1"/>
  <c r="M45" i="8"/>
  <c r="O20" i="3"/>
  <c r="O29" i="8"/>
  <c r="O30" i="8" s="1"/>
  <c r="J50" i="8"/>
  <c r="K50" i="8"/>
  <c r="O22" i="2"/>
  <c r="O16" i="2"/>
  <c r="N23" i="8"/>
  <c r="N24" i="8" s="1"/>
  <c r="N32" i="8" s="1"/>
  <c r="N23" i="2"/>
  <c r="P21" i="8"/>
  <c r="L45" i="8"/>
  <c r="L38" i="8"/>
  <c r="L40" i="8" s="1"/>
  <c r="P15" i="3"/>
  <c r="P29" i="8" s="1"/>
  <c r="P30" i="8" s="1"/>
  <c r="P20" i="3"/>
  <c r="Q30" i="3"/>
  <c r="P30" i="3"/>
  <c r="Q20" i="2"/>
  <c r="Q9" i="2"/>
  <c r="O27" i="5" l="1"/>
  <c r="N35" i="5"/>
  <c r="N37" i="8" s="1"/>
  <c r="N45" i="8" s="1"/>
  <c r="P18" i="5"/>
  <c r="P29" i="5"/>
  <c r="P14" i="5"/>
  <c r="P32" i="5"/>
  <c r="P34" i="5"/>
  <c r="P33" i="5"/>
  <c r="O11" i="5"/>
  <c r="P26" i="5"/>
  <c r="P21" i="5"/>
  <c r="P12" i="5"/>
  <c r="P24" i="5"/>
  <c r="P16" i="5"/>
  <c r="O19" i="5"/>
  <c r="P15" i="5"/>
  <c r="P17" i="5"/>
  <c r="P23" i="5"/>
  <c r="P22" i="5"/>
  <c r="P20" i="5"/>
  <c r="P25" i="5"/>
  <c r="P13" i="5"/>
  <c r="P31" i="5"/>
  <c r="P30" i="5"/>
  <c r="P28" i="5"/>
  <c r="Q22" i="3"/>
  <c r="Q4" i="6"/>
  <c r="Q4" i="2"/>
  <c r="Q4" i="4"/>
  <c r="Q11" i="2"/>
  <c r="Q18" i="2"/>
  <c r="Q4" i="5"/>
  <c r="Q4" i="3"/>
  <c r="Q10" i="5"/>
  <c r="J52" i="8"/>
  <c r="J8" i="13"/>
  <c r="J11" i="13" s="1"/>
  <c r="K52" i="8"/>
  <c r="K8" i="13"/>
  <c r="K11" i="13" s="1"/>
  <c r="N38" i="8"/>
  <c r="N40" i="8" s="1"/>
  <c r="N47" i="8" s="1"/>
  <c r="M44" i="8"/>
  <c r="M50" i="8" s="1"/>
  <c r="M41" i="8"/>
  <c r="P22" i="2"/>
  <c r="P16" i="2"/>
  <c r="O23" i="2"/>
  <c r="O23" i="8"/>
  <c r="O24" i="8" s="1"/>
  <c r="O32" i="8" s="1"/>
  <c r="Q21" i="8"/>
  <c r="L47" i="8"/>
  <c r="L41" i="8"/>
  <c r="L44" i="8"/>
  <c r="Q15" i="3"/>
  <c r="O35" i="5" l="1"/>
  <c r="O37" i="8" s="1"/>
  <c r="O45" i="8" s="1"/>
  <c r="P27" i="5"/>
  <c r="P11" i="5"/>
  <c r="Q25" i="5"/>
  <c r="R25" i="5" s="1"/>
  <c r="Q30" i="5"/>
  <c r="R30" i="5" s="1"/>
  <c r="Q23" i="5"/>
  <c r="R23" i="5" s="1"/>
  <c r="Q13" i="5"/>
  <c r="R13" i="5" s="1"/>
  <c r="Q22" i="5"/>
  <c r="R22" i="5" s="1"/>
  <c r="P19" i="5"/>
  <c r="Q18" i="5"/>
  <c r="R18" i="5" s="1"/>
  <c r="Q21" i="5"/>
  <c r="R21" i="5" s="1"/>
  <c r="Q12" i="5"/>
  <c r="Q15" i="5"/>
  <c r="R15" i="5" s="1"/>
  <c r="Q31" i="5"/>
  <c r="R31" i="5" s="1"/>
  <c r="Q14" i="5"/>
  <c r="R14" i="5" s="1"/>
  <c r="Q34" i="5"/>
  <c r="R34" i="5" s="1"/>
  <c r="Q28" i="5"/>
  <c r="R28" i="5" s="1"/>
  <c r="Q32" i="5"/>
  <c r="R32" i="5" s="1"/>
  <c r="Q24" i="5"/>
  <c r="R24" i="5" s="1"/>
  <c r="Q26" i="5"/>
  <c r="R26" i="5" s="1"/>
  <c r="Q16" i="5"/>
  <c r="R16" i="5" s="1"/>
  <c r="Q33" i="5"/>
  <c r="R33" i="5" s="1"/>
  <c r="Q20" i="5"/>
  <c r="R20" i="5" s="1"/>
  <c r="Q17" i="5"/>
  <c r="R17" i="5" s="1"/>
  <c r="Q29" i="5"/>
  <c r="R29" i="5" s="1"/>
  <c r="M52" i="8"/>
  <c r="M8" i="13"/>
  <c r="M11" i="13" s="1"/>
  <c r="Q20" i="3"/>
  <c r="Q29" i="8"/>
  <c r="Q30" i="8" s="1"/>
  <c r="N41" i="8"/>
  <c r="N44" i="8"/>
  <c r="N50" i="8" s="1"/>
  <c r="L50" i="8"/>
  <c r="P23" i="8"/>
  <c r="P24" i="8" s="1"/>
  <c r="P32" i="8" s="1"/>
  <c r="P23" i="2"/>
  <c r="Q22" i="2"/>
  <c r="Q16" i="2"/>
  <c r="O38" i="8"/>
  <c r="O40" i="8" s="1"/>
  <c r="R12" i="5"/>
  <c r="P35" i="5" l="1"/>
  <c r="P37" i="8" s="1"/>
  <c r="Q11" i="5"/>
  <c r="R11" i="5" s="1"/>
  <c r="Q19" i="5"/>
  <c r="R19" i="5" s="1"/>
  <c r="Q27" i="5"/>
  <c r="R27" i="5" s="1"/>
  <c r="L52" i="8"/>
  <c r="L8" i="13"/>
  <c r="L11" i="13" s="1"/>
  <c r="N52" i="8"/>
  <c r="Q23" i="8"/>
  <c r="Q24" i="8" s="1"/>
  <c r="Q32" i="8" s="1"/>
  <c r="Q23" i="2"/>
  <c r="P45" i="8"/>
  <c r="P38" i="8"/>
  <c r="P40" i="8" s="1"/>
  <c r="O41" i="8"/>
  <c r="O44" i="8"/>
  <c r="O47" i="8"/>
  <c r="Q35" i="5" l="1"/>
  <c r="Q37" i="8" s="1"/>
  <c r="Q45" i="8" s="1"/>
  <c r="E27" i="9" s="1"/>
  <c r="E29" i="9" s="1"/>
  <c r="R35" i="5"/>
  <c r="P41" i="8"/>
  <c r="P47" i="8"/>
  <c r="P44" i="8"/>
  <c r="O50" i="8"/>
  <c r="Q38" i="8" l="1"/>
  <c r="Q40" i="8" s="1"/>
  <c r="E26" i="9" s="1"/>
  <c r="O52" i="8"/>
  <c r="P50" i="8"/>
  <c r="Q44" i="8" l="1"/>
  <c r="Q47" i="8"/>
  <c r="E28" i="9" s="1"/>
  <c r="E25" i="9" s="1"/>
  <c r="E22" i="9" s="1"/>
  <c r="Q41" i="8"/>
  <c r="P52" i="8"/>
  <c r="R49" i="8" l="1"/>
  <c r="Q50" i="8" s="1"/>
  <c r="C55" i="8" l="1"/>
  <c r="Q52" i="8"/>
  <c r="C54" i="8" s="1"/>
  <c r="C4" i="10" s="1"/>
  <c r="C5" i="10" s="1"/>
  <c r="C13" i="13"/>
  <c r="C18" i="13" s="1"/>
  <c r="C11" i="10" l="1"/>
  <c r="C10" i="10"/>
  <c r="C13" i="8"/>
  <c r="C14" i="8" s="1"/>
</calcChain>
</file>

<file path=xl/sharedStrings.xml><?xml version="1.0" encoding="utf-8"?>
<sst xmlns="http://schemas.openxmlformats.org/spreadsheetml/2006/main" count="319" uniqueCount="229">
  <si>
    <t>WACC</t>
  </si>
  <si>
    <t>E/(D+E)</t>
  </si>
  <si>
    <t>D/(D+E)</t>
  </si>
  <si>
    <t xml:space="preserve"> </t>
  </si>
  <si>
    <t>TV</t>
  </si>
  <si>
    <t>EBIT</t>
  </si>
  <si>
    <t>Terminal value</t>
  </si>
  <si>
    <t>%</t>
  </si>
  <si>
    <r>
      <t>CF</t>
    </r>
    <r>
      <rPr>
        <vertAlign val="subscript"/>
        <sz val="8"/>
        <rFont val="Calibri"/>
        <family val="2"/>
        <scheme val="minor"/>
      </rPr>
      <t>T</t>
    </r>
  </si>
  <si>
    <t>1. WACC</t>
  </si>
  <si>
    <t>https://www.bancaditalia.it/compiti/operazioni-mef/rendistato-rendiob/</t>
  </si>
  <si>
    <t xml:space="preserve">http://people.stern.nyu.edu/adamodar/New_Home_Page/dataarchived.html </t>
  </si>
  <si>
    <t>http://www.market-risk-premia.com/it.html</t>
  </si>
  <si>
    <r>
      <t>r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= Risk free rate</t>
    </r>
  </si>
  <si>
    <t>MRP = Market Risk Premium</t>
  </si>
  <si>
    <t>https://pages.stern.nyu.edu/~adamodar/New_Home_Page/datacurrent.html</t>
  </si>
  <si>
    <t>Legenda</t>
  </si>
  <si>
    <t>Guida alle schede</t>
  </si>
  <si>
    <t>Scheda "wacc"</t>
  </si>
  <si>
    <t>Scheda "terminal_value"</t>
  </si>
  <si>
    <t>Scheda "capex"</t>
  </si>
  <si>
    <t>Informazioni sulla valuta</t>
  </si>
  <si>
    <t>Valore estratto dalla scheda "wacc"</t>
  </si>
  <si>
    <t>Primo anno di progetto</t>
  </si>
  <si>
    <t>Totale CAPEX (mln EUR)</t>
  </si>
  <si>
    <t>mln EUR</t>
  </si>
  <si>
    <t>Deficit di finanziamento</t>
  </si>
  <si>
    <t>VAN dello scenario fattuale (mln EUR)</t>
  </si>
  <si>
    <t>Deficit di finanziamento (mln EUR)</t>
  </si>
  <si>
    <t>Aliquota fiscale</t>
  </si>
  <si>
    <t>Indicare il primo anno del piano di progetto: verrà automaticamente applicato a tutte le successive tabelle</t>
  </si>
  <si>
    <t>Analisi del deficit di finanziamento</t>
  </si>
  <si>
    <t>Ricavi</t>
  </si>
  <si>
    <t>Totale ricavi</t>
  </si>
  <si>
    <t>Flusso di ricavi 1</t>
  </si>
  <si>
    <t>Flusso di ricavi 2</t>
  </si>
  <si>
    <t>Flusso di ricavi 3</t>
  </si>
  <si>
    <t>Flusso di ricavi 4</t>
  </si>
  <si>
    <t>Aggiungere ulteriori righe se è presente un numero maggiore di flussi di ricavi</t>
  </si>
  <si>
    <t>Sommario</t>
  </si>
  <si>
    <t>Sommario - Deficit di finanziamento</t>
  </si>
  <si>
    <t>Sommario - Proporzionalità dell'aiuto</t>
  </si>
  <si>
    <t>VAN dello scenario fattuale</t>
  </si>
  <si>
    <t>mnl EUR</t>
  </si>
  <si>
    <t>TIR (con aiuto)</t>
  </si>
  <si>
    <t>Tasso di Confronto scelto</t>
  </si>
  <si>
    <t>TIR (con aiuto) &gt; Tasso di Confronto</t>
  </si>
  <si>
    <t>Tasso di Confronto (valore)</t>
  </si>
  <si>
    <t>Adattare sulla base della propria struttura dei costi, se necessario</t>
  </si>
  <si>
    <t>Adattare il periodo di osservazione in base alle caratteristiche del proprio progetto, se necessario</t>
  </si>
  <si>
    <t>Scheda "sommario"</t>
  </si>
  <si>
    <t>Scheda "deficit_calcolo"</t>
  </si>
  <si>
    <t>Scheda "ricavi"</t>
  </si>
  <si>
    <t>Scheda "costi"</t>
  </si>
  <si>
    <t xml:space="preserve">Scheda "ammortamenti" </t>
  </si>
  <si>
    <t xml:space="preserve">Scheda "capitale_circolante_netto" </t>
  </si>
  <si>
    <t>Scheda "tir_proporzionalità"</t>
  </si>
  <si>
    <t>Template CDS agroindustriali (per progetti TPA non soggetti a procedura di notifica dell'aiuto individuale)</t>
  </si>
  <si>
    <t>Costi</t>
  </si>
  <si>
    <t>Per impostazione predefinita, i valori riferiti a variabili espresse in unità monetarie sono in milioni di euro.</t>
  </si>
  <si>
    <t>Questa scheda mostra un sommario del calcolo del deficit di finanziamento e della verifica della proporzionalità dell'aiuto. Estrae automaticamente i dati da altre schede.</t>
  </si>
  <si>
    <t>Questa scheda calcola il tasso interno di rendimento (TIR) dello scenario fattuale, al fine di verificare la proporzionalità dell'aiuto.</t>
  </si>
  <si>
    <t>Analisi della proporzionalità dell'aiuto</t>
  </si>
  <si>
    <t>Tasso di Confronto</t>
  </si>
  <si>
    <t>Capitale circolante netto</t>
  </si>
  <si>
    <t>Ammortamenti</t>
  </si>
  <si>
    <t>Suolo 1</t>
  </si>
  <si>
    <t>Suolo 2</t>
  </si>
  <si>
    <t>Suolo 3</t>
  </si>
  <si>
    <t>Suolo 4</t>
  </si>
  <si>
    <t>Altro</t>
  </si>
  <si>
    <t>Altro 1</t>
  </si>
  <si>
    <t>Altro 2</t>
  </si>
  <si>
    <t>Altro 3</t>
  </si>
  <si>
    <t>Altro 4</t>
  </si>
  <si>
    <t>IMA</t>
  </si>
  <si>
    <t>Opere murarie 1</t>
  </si>
  <si>
    <t>Opere murarie 2</t>
  </si>
  <si>
    <t>Opere murarie 3</t>
  </si>
  <si>
    <t>Opere murarie 4</t>
  </si>
  <si>
    <t>CAPEX (mln EUR)</t>
  </si>
  <si>
    <t>Scenario fattuale</t>
  </si>
  <si>
    <t>Opere murarie e assimiliate</t>
  </si>
  <si>
    <t>IMA 1</t>
  </si>
  <si>
    <t>IMA 2</t>
  </si>
  <si>
    <t>IMA 3</t>
  </si>
  <si>
    <t>IMA 4</t>
  </si>
  <si>
    <t>Ammortamenti (mln EUR)</t>
  </si>
  <si>
    <t>Flussi di cassa</t>
  </si>
  <si>
    <t>Fonte/i</t>
  </si>
  <si>
    <t>TIR (con aiuto) &gt; Tasso di Confronto ?</t>
  </si>
  <si>
    <t>Erogazioni del contributo in conto impianti o diretto alla spesa</t>
  </si>
  <si>
    <t>Erogazioni del contributo in conto interessi</t>
  </si>
  <si>
    <t>Suolo aziendale</t>
  </si>
  <si>
    <t>Altro (es. beni intangibili)</t>
  </si>
  <si>
    <t>Selezionare il tasso di confronto scelto dal menu a tendina (preferibilmente il WACC) e inserire il valore e la/e fonte/i</t>
  </si>
  <si>
    <t>3. Tasso di rendimento abituale nel settore interessato</t>
  </si>
  <si>
    <t>2. Tasso di rendimento atteso dall’azienda in progetti analoghi</t>
  </si>
  <si>
    <r>
      <t xml:space="preserve">del </t>
    </r>
    <r>
      <rPr>
        <b/>
        <sz val="11"/>
        <color theme="1"/>
        <rFont val="Calibri"/>
        <family val="2"/>
        <scheme val="minor"/>
      </rPr>
      <t>TIR</t>
    </r>
    <r>
      <rPr>
        <sz val="11"/>
        <color theme="1"/>
        <rFont val="Calibri"/>
        <family val="2"/>
        <scheme val="minor"/>
      </rPr>
      <t xml:space="preserve"> superiore ai normali tassi di rendimento applicati o attesi dall’azienda in relazione ad </t>
    </r>
    <r>
      <rPr>
        <b/>
        <sz val="11"/>
        <color theme="1"/>
        <rFont val="Calibri"/>
        <family val="2"/>
        <scheme val="minor"/>
      </rPr>
      <t>analoghi progetti di investimento</t>
    </r>
    <r>
      <rPr>
        <sz val="11"/>
        <color theme="1"/>
        <rFont val="Calibri"/>
        <family val="2"/>
        <scheme val="minor"/>
      </rPr>
      <t xml:space="preserve"> o, se non disponibili, al</t>
    </r>
  </si>
  <si>
    <r>
      <rPr>
        <b/>
        <sz val="11"/>
        <color theme="1"/>
        <rFont val="Calibri"/>
        <family val="2"/>
        <scheme val="minor"/>
      </rPr>
      <t>costo del capitale</t>
    </r>
    <r>
      <rPr>
        <sz val="11"/>
        <color theme="1"/>
        <rFont val="Calibri"/>
        <family val="2"/>
        <scheme val="minor"/>
      </rPr>
      <t xml:space="preserve"> dell’impresa nel suo complesso oppure ai tassi di rendimento abitualmente registrati nel </t>
    </r>
    <r>
      <rPr>
        <b/>
        <sz val="11"/>
        <color theme="1"/>
        <rFont val="Calibri"/>
        <family val="2"/>
        <scheme val="minor"/>
      </rPr>
      <t>settore interessato</t>
    </r>
    <r>
      <rPr>
        <sz val="11"/>
        <color theme="1"/>
        <rFont val="Calibri"/>
        <family val="2"/>
        <scheme val="minor"/>
      </rPr>
      <t>.</t>
    </r>
  </si>
  <si>
    <t>L’aiuto non deve superare il minimo necessario per rendere il progetto sufficientemente redditizio. Per esempio, l'importo dell'aiuto non deve portare a un valore</t>
  </si>
  <si>
    <t>Inserire il valore del contributo erogato per ciascun anno (non attualizzato)</t>
  </si>
  <si>
    <t>Inserire il valore del contributo erogato per ciascun anno (non attualizzato), se applicabile</t>
  </si>
  <si>
    <t>Capitale circolante netto (mln EUR)</t>
  </si>
  <si>
    <t>Totale (Flussi di cassa + aiuto)</t>
  </si>
  <si>
    <t>Variazioni del capitale circolante netto</t>
  </si>
  <si>
    <t>Capitale circolante netto (CCN)</t>
  </si>
  <si>
    <t>Terminal value (TV)</t>
  </si>
  <si>
    <t>Totale</t>
  </si>
  <si>
    <t>Anni</t>
  </si>
  <si>
    <t>Torale</t>
  </si>
  <si>
    <t>Inserire il piano di ammortamento applicabile a ciascuna categoria di CAPEX</t>
  </si>
  <si>
    <t>Inserire i dati</t>
  </si>
  <si>
    <t>Se necessario, aggiungere e adattare le righe secondo le caratteristiche del progetto</t>
  </si>
  <si>
    <t>Materiali</t>
  </si>
  <si>
    <t>Materiali 1</t>
  </si>
  <si>
    <t>Materiali 2</t>
  </si>
  <si>
    <t>Materiali 3</t>
  </si>
  <si>
    <t>Materiali 4</t>
  </si>
  <si>
    <t>Personale</t>
  </si>
  <si>
    <t>Personale 1</t>
  </si>
  <si>
    <t>Personale 2</t>
  </si>
  <si>
    <t>Personale 3</t>
  </si>
  <si>
    <t>Personale 4</t>
  </si>
  <si>
    <t>CAPEX - Spese in conto capitale</t>
  </si>
  <si>
    <t>Costo del venduto (COGS) (mln EUR)</t>
  </si>
  <si>
    <t>Totale COGS</t>
  </si>
  <si>
    <t>Se necessario, aggiungere righe secondo le caratteristiche del progetto</t>
  </si>
  <si>
    <t>Totale OPEX</t>
  </si>
  <si>
    <t>Spese di vendita, generali e amministrative (SG&amp;A)</t>
  </si>
  <si>
    <t>Spese di vendita</t>
  </si>
  <si>
    <t>Spese generali e amministrative</t>
  </si>
  <si>
    <t>Prodotto 1</t>
  </si>
  <si>
    <t>Prodotto 2</t>
  </si>
  <si>
    <t>Prodotto 3</t>
  </si>
  <si>
    <t>Prodotto 4</t>
  </si>
  <si>
    <t>Volumi (mln unità)</t>
  </si>
  <si>
    <t>Prezzi (EUR/unità)</t>
  </si>
  <si>
    <t>Ricavi (mln EUR)</t>
  </si>
  <si>
    <t>Se sono presenti flussi di ricavi non direttamente collegati alle unità vendute, questi vanno inseriti direttamente nelle righe delle tabelle 'Ricavi' e motivati adeguatamente</t>
  </si>
  <si>
    <t>Costo del venduto (COGS)</t>
  </si>
  <si>
    <t>Risultato lordo industriale (gross profit)</t>
  </si>
  <si>
    <t>Reddito operativo (EBIT)</t>
  </si>
  <si>
    <t>margine</t>
  </si>
  <si>
    <t>Costi operativi e di gestione (OPEX)</t>
  </si>
  <si>
    <t>Fattore di attualizzazione</t>
  </si>
  <si>
    <t>Flussi di cassa attualizzati</t>
  </si>
  <si>
    <t>(+) Ammortamenti</t>
  </si>
  <si>
    <t>(-) CAPEX</t>
  </si>
  <si>
    <t>(-) Tasse</t>
  </si>
  <si>
    <t>(-) Variazioni del CCN</t>
  </si>
  <si>
    <t>TIR (senza aiuto)</t>
  </si>
  <si>
    <t>Calcolo del VAN</t>
  </si>
  <si>
    <t>Spese operative e di gestione (mln EUR)</t>
  </si>
  <si>
    <t>stato patrimoniale</t>
  </si>
  <si>
    <t>conto economico</t>
  </si>
  <si>
    <t>Valore</t>
  </si>
  <si>
    <t>Componenti del WACC</t>
  </si>
  <si>
    <t>E = Equity = Patrimonio netto (mln EUR)</t>
  </si>
  <si>
    <t>Oneri finanziari (mln EUR)</t>
  </si>
  <si>
    <r>
      <t>R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 Costo dell'Equity</t>
    </r>
  </si>
  <si>
    <r>
      <t>R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= Costo del Debito</t>
    </r>
  </si>
  <si>
    <t>Costo del Debito dedotte le imposte</t>
  </si>
  <si>
    <t>Calcolo del WACC</t>
  </si>
  <si>
    <t>Risultato</t>
  </si>
  <si>
    <t>D = Debito = Totale passività finanziarie (mln EUR)</t>
  </si>
  <si>
    <r>
      <t>β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= Levered/equity beta (di settore)</t>
    </r>
  </si>
  <si>
    <t>T = Aliquota fiscale (Imposte e tasse ÷ Utile ante imposte)</t>
  </si>
  <si>
    <r>
      <t>dove: E = Equity, D = Debito,  R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 Costo dell'Equity, R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= Costo del Debito, T = Aliquota fiscale</t>
    </r>
  </si>
  <si>
    <t>L'azienda deve calcolare il suo costo del capitale (WACC) interno e fornire motivazioni a supporto dello stesso, basandosi sulla seguente formula e giustifando con opportune fonti ciascuna delle sue componenti:</t>
  </si>
  <si>
    <t>Se l'azienda non fornisce motivazioni sufficientemente solide, è consigliabile rilevare un WACC di settore da database pubblici e usarlo per verificare l'attendibilità del WACC fornito dall'azienda.</t>
  </si>
  <si>
    <t>Metodologia di calcolo del TV</t>
  </si>
  <si>
    <t>Unità</t>
  </si>
  <si>
    <t>Calcolo del TV</t>
  </si>
  <si>
    <r>
      <t xml:space="preserve">L'azienda deve calcolare il </t>
    </r>
    <r>
      <rPr>
        <b/>
        <sz val="11"/>
        <color theme="1"/>
        <rFont val="Calibri"/>
        <family val="2"/>
        <scheme val="minor"/>
      </rPr>
      <t>valore residuo dell'investimento</t>
    </r>
    <r>
      <rPr>
        <sz val="11"/>
        <color theme="1"/>
        <rFont val="Calibri"/>
        <family val="2"/>
        <scheme val="minor"/>
      </rPr>
      <t xml:space="preserve">, che rappresenta il valore di mercato della vita utile residua del progetto al termine del periodo di osservazione: tale valore è chiamato </t>
    </r>
    <r>
      <rPr>
        <i/>
        <sz val="11"/>
        <color theme="1"/>
        <rFont val="Calibri"/>
        <family val="2"/>
        <scheme val="minor"/>
      </rPr>
      <t>terminal value</t>
    </r>
    <r>
      <rPr>
        <sz val="11"/>
        <color theme="1"/>
        <rFont val="Calibri"/>
        <family val="2"/>
        <scheme val="minor"/>
      </rPr>
      <t xml:space="preserve"> (TV)</t>
    </r>
    <r>
      <rPr>
        <sz val="11"/>
        <color theme="1"/>
        <rFont val="Calibri"/>
        <family val="2"/>
        <scheme val="minor"/>
      </rPr>
      <t>.</t>
    </r>
  </si>
  <si>
    <r>
      <t xml:space="preserve">In alternativa, il TV può essere calcolato usando la </t>
    </r>
    <r>
      <rPr>
        <b/>
        <sz val="11"/>
        <color theme="1"/>
        <rFont val="Calibri"/>
        <family val="2"/>
        <scheme val="minor"/>
      </rPr>
      <t>formula di Gordon</t>
    </r>
    <r>
      <rPr>
        <sz val="11"/>
        <color theme="1"/>
        <rFont val="Calibri"/>
        <family val="2"/>
        <scheme val="minor"/>
      </rPr>
      <t xml:space="preserve"> del modello di crescita perpetua, riportata di seguito. L'azienda deve fornire in tal caso spiegazioni a supporto di questa scelta.</t>
    </r>
  </si>
  <si>
    <r>
      <t xml:space="preserve">dove: </t>
    </r>
    <r>
      <rPr>
        <b/>
        <sz val="11"/>
        <color theme="1"/>
        <rFont val="Calibri"/>
        <family val="2"/>
        <scheme val="minor"/>
      </rPr>
      <t>CF</t>
    </r>
    <r>
      <rPr>
        <b/>
        <vertAlign val="subscript"/>
        <sz val="8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è il flusso di cassa operativo nell’ultimo anno del piano, </t>
    </r>
    <r>
      <rPr>
        <b/>
        <sz val="11"/>
        <color theme="1"/>
        <rFont val="Calibri"/>
        <family val="2"/>
        <scheme val="minor"/>
      </rPr>
      <t>g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è il tasso di crescita perpetua dei flussi di cassa operativi dall’ultimo anno del piano e </t>
    </r>
    <r>
      <rPr>
        <b/>
        <sz val="11"/>
        <color theme="1"/>
        <rFont val="Calibri"/>
        <family val="2"/>
        <scheme val="minor"/>
      </rPr>
      <t>WACC</t>
    </r>
    <r>
      <rPr>
        <sz val="11"/>
        <color theme="1"/>
        <rFont val="Calibri"/>
        <family val="2"/>
        <scheme val="minor"/>
      </rPr>
      <t xml:space="preserve"> è il costo del capitale dell’impresa (calcolato nella scheda "wacc").</t>
    </r>
  </si>
  <si>
    <r>
      <t>g</t>
    </r>
    <r>
      <rPr>
        <vertAlign val="subscript"/>
        <sz val="11"/>
        <rFont val="Calibri"/>
        <family val="2"/>
        <scheme val="minor"/>
      </rPr>
      <t>T</t>
    </r>
  </si>
  <si>
    <t xml:space="preserve">Nelle tabelle 'Calcolo del TV', se la metodologia scelta è la formula di Gordon, il TV è calcolato automaticamente dopo aver inserito i valori nelle celle in giallo. </t>
  </si>
  <si>
    <t>Scegliere dal menu a tendina la metodologia selezionata per il calcolo del TV</t>
  </si>
  <si>
    <t>2. Formula di Gordon</t>
  </si>
  <si>
    <t>1. Ammortamenti residui attualizzati all'ultimo anno di piano</t>
  </si>
  <si>
    <t>EBIT nell'ultimo anno</t>
  </si>
  <si>
    <t>Ammortamenti nell'ultimo anno</t>
  </si>
  <si>
    <t>Tasse nell'ultimo anno</t>
  </si>
  <si>
    <t>Per ciascuna delle compomenti del WACC, è necessario inserire nella tabella seguente il valore identificato seguendo le fonti e le metodologie di calcolo descritte. Il WACC è quindi calcolato automaticamente nella tabella successiva.</t>
  </si>
  <si>
    <t>Se questa metodologia è selezionata, inserire la fonte o la descrizione del metodo di calcolo (è raccomandato l'impiego di un tasso di crescita estratto dal database di Damodaran).</t>
  </si>
  <si>
    <t>Se questa metodologia è selezionata, aggiungere righe se necessario e calcolare il valore del TV descrivendo il metodo di calcolo e/o fornendo fonti a supporto dello stesso.</t>
  </si>
  <si>
    <t>CAPEX di mantenimento (normalized CAPEX)</t>
  </si>
  <si>
    <r>
      <t xml:space="preserve">Il </t>
    </r>
    <r>
      <rPr>
        <b/>
        <sz val="11"/>
        <color theme="1"/>
        <rFont val="Calibri"/>
        <family val="2"/>
        <scheme val="minor"/>
      </rPr>
      <t>CAPEX di mantenimento</t>
    </r>
    <r>
      <rPr>
        <sz val="11"/>
        <color theme="1"/>
        <rFont val="Calibri"/>
        <family val="2"/>
        <scheme val="minor"/>
      </rPr>
      <t xml:space="preserve"> rappresenta l'ammontare di CAPEX minimo necessario per continuare la produzione in futuro ed è normalmente pari all’ammortamento nell’ultimo anno di progetto o a un qualsiasi altro valore di</t>
    </r>
  </si>
  <si>
    <t>reinvestimento fisiologico per mantenere il CAPEX in una misura tale da sostenere la produzione nel tempo.</t>
  </si>
  <si>
    <t>Total</t>
  </si>
  <si>
    <t>Valore estratto dalla scheda "capex"</t>
  </si>
  <si>
    <t>Oppure</t>
  </si>
  <si>
    <t>L'effetto di incentivazione è verificato se il VAN ha segno negativo</t>
  </si>
  <si>
    <t>L'effetto di incentivazione è verificato se il deficit di finanziamento ha segno positivo</t>
  </si>
  <si>
    <t>Verificare la coerenza con i dati di capacità produttiva effettiva</t>
  </si>
  <si>
    <t>Indicare l'esercizio preso a riferimento per l'estrazione dei valori di bilancio</t>
  </si>
  <si>
    <t>Indicare il mese di riferimento; prendere l'ultimo dato disponibile alla data di presentazione della domanda o, se già avvenuto, alla data di avvio dei lavori</t>
  </si>
  <si>
    <t>Indicare l'anno di riferimento; prendere l'ultimo dato disponibile alla data di presentazione della domanda o, se già avvenuto, alla data di avvio dei lavori</t>
  </si>
  <si>
    <t>Note</t>
  </si>
  <si>
    <r>
      <t>Adattare il periodo di osservazione in base alle caratteristiche del progetto,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facendo attenzione alla formula di computo del TV. </t>
    </r>
  </si>
  <si>
    <t>(+) Crediti verso clienti</t>
  </si>
  <si>
    <t>(+) Magazzino</t>
  </si>
  <si>
    <t>(+) Anticipi a fornitori</t>
  </si>
  <si>
    <t>(-) Debiti verso fornitori</t>
  </si>
  <si>
    <t>(-) Debiti verso lavoratori</t>
  </si>
  <si>
    <t>(-) Debiti tributari ricorrenti</t>
  </si>
  <si>
    <t>da compilare eventualmente a seconda delle necessità di rappresentazione</t>
  </si>
  <si>
    <t>Di norma, si predilige un periodo di osservazione esteso fino all'anno di completo ammortamento di impianti, macchinari e attrezzature (IMA)</t>
  </si>
  <si>
    <t>Modificare le tabelle se necessario, spiegando le modifiche eventualmente apportate</t>
  </si>
  <si>
    <t>Altro (specificare)</t>
  </si>
  <si>
    <t>Inserire il valore (negativo) e fornire la fonte o la descrizione del metodo di calcolo; di default la formula prende a riferimento il valore degli ammortamenti nell'ultimo anno.</t>
  </si>
  <si>
    <t>dei beni durevoli non ancora completamente ammortizzati al termine del periodo osservato (se presenti).</t>
  </si>
  <si>
    <t>Inserire i dati e/o le formule per il calcolo del CCN nelle righe che seguono,</t>
  </si>
  <si>
    <r>
      <t xml:space="preserve">Il TV può essere definito come il </t>
    </r>
    <r>
      <rPr>
        <b/>
        <sz val="11"/>
        <color theme="1"/>
        <rFont val="Calibri"/>
        <family val="2"/>
        <scheme val="minor"/>
      </rPr>
      <t>valore residuo dei beni durevoli con vita utile a lungo termine (es. opere murarie) al termine del periodo</t>
    </r>
    <r>
      <rPr>
        <sz val="11"/>
        <color theme="1"/>
        <rFont val="Calibri"/>
        <family val="2"/>
        <scheme val="minor"/>
      </rPr>
      <t xml:space="preserve"> considerato per il piano economico-finanziario, calcolato come il VAN nell'ultimo anno di piano</t>
    </r>
  </si>
  <si>
    <r>
      <t xml:space="preserve">Nelle schede che seguono sono riportate </t>
    </r>
    <r>
      <rPr>
        <sz val="11"/>
        <color rgb="FFFF0000"/>
        <rFont val="Calibri"/>
        <family val="2"/>
        <scheme val="minor"/>
      </rPr>
      <t>in rosso</t>
    </r>
    <r>
      <rPr>
        <sz val="11"/>
        <color theme="1"/>
        <rFont val="Calibri"/>
        <family val="2"/>
        <scheme val="minor"/>
      </rPr>
      <t xml:space="preserve"> le istruzioni relative alla corretta compilazione del modello e all'interpretazione dei risultati ottenuti.</t>
    </r>
  </si>
  <si>
    <r>
      <t xml:space="preserve">Questa scheda calcola il valore residuo dell'investimento (o </t>
    </r>
    <r>
      <rPr>
        <i/>
        <sz val="11"/>
        <rFont val="Calibri"/>
        <family val="2"/>
        <scheme val="minor"/>
      </rPr>
      <t>terminal value</t>
    </r>
    <r>
      <rPr>
        <sz val="11"/>
        <rFont val="Calibri"/>
        <family val="2"/>
        <scheme val="minor"/>
      </rPr>
      <t xml:space="preserve">, TV) per lo scenario fattuale, sulla base della metodologia scelta e dei relativi valori di input inseriti nelle celle in giallo. Il valore del TV risultante alimenta la scheda "deficit_calcolo". </t>
    </r>
  </si>
  <si>
    <r>
      <t xml:space="preserve">Questa scheda calcola il costo medio ponderato del capitale dell'impresa (o </t>
    </r>
    <r>
      <rPr>
        <i/>
        <sz val="11"/>
        <rFont val="Calibri"/>
        <family val="2"/>
        <scheme val="minor"/>
      </rPr>
      <t xml:space="preserve">weighted average cost of capital, </t>
    </r>
    <r>
      <rPr>
        <sz val="11"/>
        <rFont val="Calibri"/>
        <family val="2"/>
        <scheme val="minor"/>
      </rPr>
      <t>WACC) sulla base dei valori di input applicabili al progetto. Il valore del WACC risultante alimenta le schede "deficit_calcolo", "terminal_value" e "tir_proporzionalità".</t>
    </r>
  </si>
  <si>
    <r>
      <t xml:space="preserve">Le celle e le schede in giallo devono essere compilate con i dati o le informazioni </t>
    </r>
    <r>
      <rPr>
        <u/>
        <sz val="11"/>
        <color theme="1"/>
        <rFont val="Calibri"/>
        <family val="2"/>
        <scheme val="minor"/>
      </rPr>
      <t>dello specifico progetto di investimento</t>
    </r>
    <r>
      <rPr>
        <sz val="11"/>
        <color theme="1"/>
        <rFont val="Calibri"/>
        <family val="2"/>
        <scheme val="minor"/>
      </rPr>
      <t>.</t>
    </r>
  </si>
  <si>
    <r>
      <t>Le celle in grigio contengono formule e non vanno modificate, a meno che non sia necessario adattarle al proprio progetto per particolari esigenze rappresentative (</t>
    </r>
    <r>
      <rPr>
        <u/>
        <sz val="11"/>
        <color theme="1"/>
        <rFont val="Calibri"/>
        <family val="2"/>
        <scheme val="minor"/>
      </rPr>
      <t>da motivare</t>
    </r>
    <r>
      <rPr>
        <sz val="11"/>
        <color theme="1"/>
        <rFont val="Calibri"/>
        <family val="2"/>
        <scheme val="minor"/>
      </rPr>
      <t>).</t>
    </r>
  </si>
  <si>
    <r>
      <t xml:space="preserve">Questa scheda calcola il valore attuale netto (VAN) dello scenario fattuale, al fine di calcolare il deficit di finanziamento. Estrae automaticamente i dati dalle altre schede. Se il modello non è adatto al proprio progetto, è possibile modificarlo </t>
    </r>
    <r>
      <rPr>
        <u/>
        <sz val="11"/>
        <rFont val="Calibri"/>
        <family val="2"/>
        <scheme val="minor"/>
      </rPr>
      <t>fornendo adeguate spiegazioni</t>
    </r>
    <r>
      <rPr>
        <sz val="11"/>
        <rFont val="Calibri"/>
        <family val="2"/>
        <scheme val="minor"/>
      </rPr>
      <t>: ad esempio, potrebbe essere necessario modificare la durata del periodo di osservazione, il numero di flussi di ricavi o i tipi di costi.</t>
    </r>
  </si>
  <si>
    <r>
      <t xml:space="preserve">Questa scheda calcola i flussi di ricavi e alimenta la scheda "deficit_calcolo". I flussi di ricavi vengono automaticamente calcolati dopo aver inserito nelle celle in giallo i valori di input su prezzi e volumi. Se il modello proposto non si adatta al proprio progetto, è possibile modificarlo </t>
    </r>
    <r>
      <rPr>
        <u/>
        <sz val="11"/>
        <rFont val="Calibri"/>
        <family val="2"/>
        <scheme val="minor"/>
      </rPr>
      <t>fornendo adeguate spiegazioni</t>
    </r>
    <r>
      <rPr>
        <sz val="11"/>
        <rFont val="Calibri"/>
        <family val="2"/>
        <scheme val="minor"/>
      </rPr>
      <t xml:space="preserve">. </t>
    </r>
  </si>
  <si>
    <r>
      <t xml:space="preserve">Questa scheda calcola i costi e alimenta la scheda "deficit_calcolo". I costi vengono automaticamente calcolati dopo aver inserito nelle celle in giallo i valori di input per ciascuna categoria di costo. Se il modello proposto non si adatta al proprio progetto, è possibile modificarlo </t>
    </r>
    <r>
      <rPr>
        <u/>
        <sz val="11"/>
        <rFont val="Calibri"/>
        <family val="2"/>
        <scheme val="minor"/>
      </rPr>
      <t>fornendo adeguate spiegazioni</t>
    </r>
    <r>
      <rPr>
        <sz val="11"/>
        <rFont val="Calibri"/>
        <family val="2"/>
        <scheme val="minor"/>
      </rPr>
      <t xml:space="preserve">. </t>
    </r>
  </si>
  <si>
    <r>
      <t xml:space="preserve">Questa scheda calcola i CAPEX e alimenta le schede "deficit_calcolo" e "ammortamenti". I CAPEX vengono automaticamente calcolati dopo aver inserito nelle celle in giallo i valori di input per ciascuna categoria di CAPEX. Se il modello proposto non si adatta al proprio progetto, è possibile modificarlo </t>
    </r>
    <r>
      <rPr>
        <u/>
        <sz val="11"/>
        <rFont val="Calibri"/>
        <family val="2"/>
        <scheme val="minor"/>
      </rPr>
      <t>fornendo adeguate spiegazioni</t>
    </r>
    <r>
      <rPr>
        <sz val="11"/>
        <rFont val="Calibri"/>
        <family val="2"/>
        <scheme val="minor"/>
      </rPr>
      <t xml:space="preserve">. </t>
    </r>
  </si>
  <si>
    <r>
      <t>Questa scheda calcola gli ammortamenti dei CAPEX (</t>
    </r>
    <r>
      <rPr>
        <u/>
        <sz val="11"/>
        <rFont val="Calibri"/>
        <family val="2"/>
        <scheme val="minor"/>
      </rPr>
      <t>a eccezione del suolo</t>
    </r>
    <r>
      <rPr>
        <sz val="11"/>
        <rFont val="Calibri"/>
        <family val="2"/>
        <scheme val="minor"/>
      </rPr>
      <t xml:space="preserve">) e alimenta la scheda "deficit_calcolo". Gli ammortamenti vengono automaticamente calcolati dopo aver inserito nelle celle in giallo e nella scheda "capex" i valori di input. Se il modello proposto non si adatta al proprio progetto, è possibile modificarlo </t>
    </r>
    <r>
      <rPr>
        <u/>
        <sz val="11"/>
        <rFont val="Calibri"/>
        <family val="2"/>
        <scheme val="minor"/>
      </rPr>
      <t>fornendo adeguate spiegazioni</t>
    </r>
    <r>
      <rPr>
        <sz val="11"/>
        <rFont val="Calibri"/>
        <family val="2"/>
        <scheme val="minor"/>
      </rPr>
      <t xml:space="preserve">. </t>
    </r>
  </si>
  <si>
    <r>
      <t xml:space="preserve">Questa scheda calcola le variazioni del capitale circolante netto (CCN) e alimenta la scheda "deficit_calcolo". Le variazioni del CCN vengono automaticamente calcolate dopo aver inserito nelle celle in giallo i valori di input. Se il modello proposto non si adatta al proprio progetto, è possibile modificarlo </t>
    </r>
    <r>
      <rPr>
        <u/>
        <sz val="11"/>
        <rFont val="Calibri"/>
        <family val="2"/>
        <scheme val="minor"/>
      </rPr>
      <t>fornendo adeguate spiegazioni</t>
    </r>
    <r>
      <rPr>
        <sz val="11"/>
        <rFont val="Calibri"/>
        <family val="2"/>
        <scheme val="minor"/>
      </rPr>
      <t>.</t>
    </r>
  </si>
  <si>
    <t>RIPRODUZIONE RISERVATA</t>
  </si>
  <si>
    <t>La proporzionalità dell'aiuto è verificata se il TIR con aiuto è inferiore al tasso di confronto scelto (es. WACC)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</si>
</sst>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#,##0.0"/>
    <numFmt numFmtId="169" formatCode="0.0"/>
    <numFmt numFmtId="170" formatCode="_-* #,##0.0\ _€_-;\-* #,##0.0\ _€_-;_-* &quot;-&quot;?\ _€_-;_-@_-"/>
    <numFmt numFmtId="171" formatCode="0.000"/>
    <numFmt numFmtId="172" formatCode="_-* #,##0_-;\-* #,##0_-;_-* &quot;-&quot;??_-;_-@_-"/>
    <numFmt numFmtId="173" formatCode="_-* #,##0.0_-;\-* #,##0.0_-;_-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FFFF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b/>
      <i/>
      <sz val="11"/>
      <color theme="0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vertAlign val="subscript"/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i/>
      <sz val="8"/>
      <color theme="0" tint="-0.1499984740745262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69">
    <xf numFmtId="0" fontId="0" fillId="0" borderId="0" xfId="0"/>
    <xf numFmtId="0" fontId="6" fillId="2" borderId="0" xfId="0" applyFont="1" applyFill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vertical="top" wrapText="1"/>
    </xf>
    <xf numFmtId="0" fontId="0" fillId="3" borderId="0" xfId="0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6" fillId="5" borderId="0" xfId="0" applyFont="1" applyFill="1" applyAlignment="1">
      <alignment vertical="center"/>
    </xf>
    <xf numFmtId="0" fontId="0" fillId="6" borderId="2" xfId="0" applyFill="1" applyBorder="1"/>
    <xf numFmtId="0" fontId="0" fillId="0" borderId="2" xfId="0" applyBorder="1"/>
    <xf numFmtId="43" fontId="0" fillId="0" borderId="0" xfId="1" applyFont="1"/>
    <xf numFmtId="0" fontId="4" fillId="6" borderId="2" xfId="0" applyFont="1" applyFill="1" applyBorder="1"/>
    <xf numFmtId="165" fontId="0" fillId="0" borderId="2" xfId="1" applyNumberFormat="1" applyFont="1" applyFill="1" applyBorder="1"/>
    <xf numFmtId="0" fontId="4" fillId="0" borderId="0" xfId="0" applyFont="1"/>
    <xf numFmtId="0" fontId="0" fillId="0" borderId="2" xfId="0" applyBorder="1" applyAlignment="1">
      <alignment horizontal="left" indent="2"/>
    </xf>
    <xf numFmtId="43" fontId="4" fillId="6" borderId="2" xfId="1" applyFont="1" applyFill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168" fontId="4" fillId="0" borderId="0" xfId="0" applyNumberFormat="1" applyFont="1" applyAlignment="1">
      <alignment vertical="center"/>
    </xf>
    <xf numFmtId="168" fontId="0" fillId="0" borderId="0" xfId="0" applyNumberFormat="1" applyAlignment="1">
      <alignment vertical="center"/>
    </xf>
    <xf numFmtId="168" fontId="4" fillId="0" borderId="0" xfId="0" applyNumberFormat="1" applyFont="1" applyAlignment="1">
      <alignment horizontal="right" vertical="center"/>
    </xf>
    <xf numFmtId="168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3" fontId="10" fillId="0" borderId="0" xfId="1" applyFont="1" applyFill="1" applyAlignment="1">
      <alignment vertical="center"/>
    </xf>
    <xf numFmtId="0" fontId="3" fillId="0" borderId="0" xfId="0" applyFont="1"/>
    <xf numFmtId="0" fontId="1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2" fillId="0" borderId="0" xfId="0" applyFont="1" applyAlignment="1">
      <alignment horizontal="right"/>
    </xf>
    <xf numFmtId="165" fontId="12" fillId="0" borderId="0" xfId="1" applyNumberFormat="1" applyFont="1" applyFill="1"/>
    <xf numFmtId="165" fontId="12" fillId="0" borderId="0" xfId="1" applyNumberFormat="1" applyFont="1" applyFill="1" applyAlignment="1">
      <alignment horizontal="right"/>
    </xf>
    <xf numFmtId="165" fontId="4" fillId="0" borderId="0" xfId="1" applyNumberFormat="1" applyFont="1" applyFill="1" applyAlignment="1">
      <alignment horizontal="right"/>
    </xf>
    <xf numFmtId="0" fontId="4" fillId="6" borderId="2" xfId="0" applyFont="1" applyFill="1" applyBorder="1" applyAlignment="1">
      <alignment horizontal="right"/>
    </xf>
    <xf numFmtId="165" fontId="4" fillId="4" borderId="2" xfId="1" applyNumberFormat="1" applyFont="1" applyFill="1" applyBorder="1"/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0" fontId="4" fillId="6" borderId="10" xfId="0" applyFont="1" applyFill="1" applyBorder="1"/>
    <xf numFmtId="0" fontId="4" fillId="6" borderId="10" xfId="0" applyFont="1" applyFill="1" applyBorder="1" applyAlignment="1">
      <alignment horizontal="right"/>
    </xf>
    <xf numFmtId="165" fontId="4" fillId="0" borderId="11" xfId="1" applyNumberFormat="1" applyFont="1" applyFill="1" applyBorder="1"/>
    <xf numFmtId="165" fontId="0" fillId="0" borderId="14" xfId="1" applyNumberFormat="1" applyFont="1" applyFill="1" applyBorder="1"/>
    <xf numFmtId="165" fontId="0" fillId="0" borderId="16" xfId="1" applyNumberFormat="1" applyFont="1" applyFill="1" applyBorder="1"/>
    <xf numFmtId="167" fontId="0" fillId="0" borderId="0" xfId="1" applyNumberFormat="1" applyFont="1"/>
    <xf numFmtId="0" fontId="3" fillId="0" borderId="20" xfId="0" applyFont="1" applyBorder="1" applyAlignment="1">
      <alignment vertical="center"/>
    </xf>
    <xf numFmtId="0" fontId="0" fillId="0" borderId="2" xfId="0" applyBorder="1" applyAlignment="1">
      <alignment horizontal="left"/>
    </xf>
    <xf numFmtId="43" fontId="0" fillId="0" borderId="0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vertical="center"/>
    </xf>
    <xf numFmtId="166" fontId="4" fillId="4" borderId="3" xfId="2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169" fontId="4" fillId="4" borderId="3" xfId="2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169" fontId="4" fillId="0" borderId="0" xfId="2" applyNumberFormat="1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2" fillId="7" borderId="0" xfId="0" applyFont="1" applyFill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168" fontId="0" fillId="0" borderId="0" xfId="0" applyNumberFormat="1" applyAlignment="1">
      <alignment horizontal="right" vertical="center"/>
    </xf>
    <xf numFmtId="43" fontId="10" fillId="0" borderId="0" xfId="1" applyFont="1" applyAlignment="1">
      <alignment vertical="center"/>
    </xf>
    <xf numFmtId="0" fontId="4" fillId="0" borderId="21" xfId="0" applyFont="1" applyBorder="1" applyAlignment="1">
      <alignment vertical="center" wrapText="1"/>
    </xf>
    <xf numFmtId="168" fontId="4" fillId="0" borderId="21" xfId="0" applyNumberFormat="1" applyFont="1" applyBorder="1" applyAlignment="1">
      <alignment horizontal="right" vertical="center"/>
    </xf>
    <xf numFmtId="43" fontId="0" fillId="0" borderId="0" xfId="1" applyFont="1" applyAlignment="1">
      <alignment vertical="center"/>
    </xf>
    <xf numFmtId="9" fontId="9" fillId="0" borderId="0" xfId="2" applyFont="1" applyAlignment="1">
      <alignment vertical="center"/>
    </xf>
    <xf numFmtId="9" fontId="9" fillId="0" borderId="0" xfId="2" applyFont="1" applyFill="1" applyAlignment="1">
      <alignment horizontal="right" vertical="center"/>
    </xf>
    <xf numFmtId="43" fontId="0" fillId="0" borderId="0" xfId="1" applyFont="1" applyFill="1" applyAlignment="1">
      <alignment vertical="center"/>
    </xf>
    <xf numFmtId="43" fontId="4" fillId="0" borderId="21" xfId="1" applyFont="1" applyFill="1" applyBorder="1" applyAlignment="1">
      <alignment horizontal="right" vertical="center"/>
    </xf>
    <xf numFmtId="43" fontId="4" fillId="0" borderId="0" xfId="1" applyFont="1" applyBorder="1" applyAlignment="1">
      <alignment vertical="center"/>
    </xf>
    <xf numFmtId="43" fontId="4" fillId="0" borderId="0" xfId="1" applyFont="1" applyFill="1" applyBorder="1" applyAlignment="1">
      <alignment horizontal="right" vertical="center"/>
    </xf>
    <xf numFmtId="0" fontId="4" fillId="0" borderId="22" xfId="0" applyFont="1" applyBorder="1" applyAlignment="1">
      <alignment vertical="center" wrapText="1"/>
    </xf>
    <xf numFmtId="43" fontId="4" fillId="0" borderId="22" xfId="1" applyFont="1" applyFill="1" applyBorder="1" applyAlignment="1">
      <alignment vertical="center"/>
    </xf>
    <xf numFmtId="43" fontId="4" fillId="0" borderId="0" xfId="1" applyFont="1" applyAlignment="1">
      <alignment vertical="center"/>
    </xf>
    <xf numFmtId="43" fontId="4" fillId="0" borderId="0" xfId="1" applyFont="1" applyFill="1" applyAlignment="1">
      <alignment horizontal="right" vertical="center"/>
    </xf>
    <xf numFmtId="43" fontId="0" fillId="0" borderId="0" xfId="1" applyFont="1" applyFill="1" applyAlignment="1">
      <alignment horizontal="right" vertical="center"/>
    </xf>
    <xf numFmtId="0" fontId="4" fillId="0" borderId="23" xfId="0" applyFont="1" applyBorder="1" applyAlignment="1">
      <alignment vertical="center" wrapText="1"/>
    </xf>
    <xf numFmtId="43" fontId="4" fillId="0" borderId="23" xfId="1" applyFont="1" applyBorder="1" applyAlignment="1">
      <alignment vertical="center"/>
    </xf>
    <xf numFmtId="9" fontId="18" fillId="0" borderId="0" xfId="2" applyFont="1" applyAlignment="1">
      <alignment vertical="center" wrapText="1"/>
    </xf>
    <xf numFmtId="9" fontId="0" fillId="0" borderId="0" xfId="2" applyFont="1" applyAlignment="1">
      <alignment horizontal="right" vertical="center"/>
    </xf>
    <xf numFmtId="9" fontId="0" fillId="0" borderId="0" xfId="2" applyFont="1" applyAlignment="1">
      <alignment vertical="center"/>
    </xf>
    <xf numFmtId="9" fontId="3" fillId="0" borderId="0" xfId="2" applyFont="1" applyAlignment="1">
      <alignment vertical="center"/>
    </xf>
    <xf numFmtId="9" fontId="10" fillId="0" borderId="0" xfId="2" applyFont="1" applyAlignment="1">
      <alignment vertical="center"/>
    </xf>
    <xf numFmtId="0" fontId="18" fillId="0" borderId="0" xfId="0" applyFont="1" applyAlignment="1">
      <alignment vertical="center" wrapText="1"/>
    </xf>
    <xf numFmtId="168" fontId="18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170" fontId="3" fillId="0" borderId="0" xfId="0" applyNumberFormat="1" applyFont="1" applyAlignment="1">
      <alignment vertical="center"/>
    </xf>
    <xf numFmtId="168" fontId="4" fillId="4" borderId="21" xfId="0" applyNumberFormat="1" applyFont="1" applyFill="1" applyBorder="1" applyAlignment="1">
      <alignment horizontal="right" vertical="center"/>
    </xf>
    <xf numFmtId="171" fontId="0" fillId="4" borderId="0" xfId="0" applyNumberFormat="1" applyFill="1" applyAlignment="1">
      <alignment horizontal="right" vertical="center"/>
    </xf>
    <xf numFmtId="169" fontId="4" fillId="4" borderId="2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10" fillId="0" borderId="0" xfId="0" applyFont="1" applyAlignment="1">
      <alignment horizontal="right" vertical="center"/>
    </xf>
    <xf numFmtId="169" fontId="4" fillId="0" borderId="0" xfId="0" applyNumberFormat="1" applyFont="1" applyAlignment="1">
      <alignment vertical="center"/>
    </xf>
    <xf numFmtId="169" fontId="21" fillId="0" borderId="0" xfId="0" applyNumberFormat="1" applyFont="1" applyAlignment="1">
      <alignment vertical="center"/>
    </xf>
    <xf numFmtId="169" fontId="10" fillId="0" borderId="0" xfId="0" applyNumberFormat="1" applyFont="1" applyAlignment="1">
      <alignment vertical="center"/>
    </xf>
    <xf numFmtId="169" fontId="10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43" fontId="0" fillId="3" borderId="0" xfId="3" applyFont="1" applyFill="1" applyBorder="1" applyAlignment="1" applyProtection="1">
      <alignment vertical="center"/>
    </xf>
    <xf numFmtId="0" fontId="22" fillId="3" borderId="0" xfId="0" applyFont="1" applyFill="1" applyAlignment="1">
      <alignment vertical="top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left" vertical="center" indent="3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/>
    <xf numFmtId="0" fontId="4" fillId="3" borderId="28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3" borderId="29" xfId="0" applyFont="1" applyFill="1" applyBorder="1" applyAlignment="1">
      <alignment horizontal="left" vertical="center"/>
    </xf>
    <xf numFmtId="0" fontId="0" fillId="0" borderId="18" xfId="0" applyBorder="1" applyAlignment="1">
      <alignment horizontal="center" vertical="center" wrapText="1"/>
    </xf>
    <xf numFmtId="0" fontId="10" fillId="0" borderId="0" xfId="0" applyFont="1"/>
    <xf numFmtId="0" fontId="4" fillId="3" borderId="0" xfId="0" applyFont="1" applyFill="1" applyAlignment="1">
      <alignment horizontal="left" vertical="center"/>
    </xf>
    <xf numFmtId="172" fontId="0" fillId="3" borderId="0" xfId="0" applyNumberFormat="1" applyFill="1" applyAlignment="1">
      <alignment wrapText="1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24" fillId="3" borderId="0" xfId="0" applyFont="1" applyFill="1" applyAlignment="1">
      <alignment vertical="center"/>
    </xf>
    <xf numFmtId="0" fontId="10" fillId="0" borderId="14" xfId="0" applyFont="1" applyBorder="1" applyAlignment="1">
      <alignment horizontal="left" vertical="center" indent="2"/>
    </xf>
    <xf numFmtId="0" fontId="0" fillId="0" borderId="2" xfId="0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0" fillId="0" borderId="14" xfId="0" applyFont="1" applyBorder="1" applyAlignment="1">
      <alignment horizontal="left" vertical="center" indent="4"/>
    </xf>
    <xf numFmtId="0" fontId="0" fillId="0" borderId="0" xfId="0" applyAlignment="1">
      <alignment horizontal="center"/>
    </xf>
    <xf numFmtId="0" fontId="0" fillId="0" borderId="2" xfId="0" applyBorder="1" applyAlignment="1">
      <alignment vertical="center"/>
    </xf>
    <xf numFmtId="0" fontId="0" fillId="0" borderId="31" xfId="0" applyBorder="1" applyAlignment="1">
      <alignment vertical="center"/>
    </xf>
    <xf numFmtId="0" fontId="4" fillId="4" borderId="2" xfId="0" applyFont="1" applyFill="1" applyBorder="1" applyAlignment="1">
      <alignment vertical="center"/>
    </xf>
    <xf numFmtId="166" fontId="4" fillId="0" borderId="0" xfId="2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6" fontId="0" fillId="0" borderId="0" xfId="2" applyNumberFormat="1" applyFont="1" applyBorder="1" applyAlignment="1">
      <alignment vertical="center"/>
    </xf>
    <xf numFmtId="165" fontId="0" fillId="8" borderId="2" xfId="1" applyNumberFormat="1" applyFont="1" applyFill="1" applyBorder="1"/>
    <xf numFmtId="43" fontId="4" fillId="8" borderId="12" xfId="1" applyFont="1" applyFill="1" applyBorder="1"/>
    <xf numFmtId="43" fontId="0" fillId="8" borderId="13" xfId="1" applyFont="1" applyFill="1" applyBorder="1"/>
    <xf numFmtId="43" fontId="0" fillId="8" borderId="2" xfId="1" applyFont="1" applyFill="1" applyBorder="1"/>
    <xf numFmtId="43" fontId="0" fillId="8" borderId="15" xfId="1" applyFont="1" applyFill="1" applyBorder="1"/>
    <xf numFmtId="43" fontId="0" fillId="8" borderId="17" xfId="1" applyFont="1" applyFill="1" applyBorder="1"/>
    <xf numFmtId="43" fontId="0" fillId="8" borderId="18" xfId="1" applyFont="1" applyFill="1" applyBorder="1"/>
    <xf numFmtId="0" fontId="0" fillId="8" borderId="19" xfId="0" applyFill="1" applyBorder="1" applyAlignment="1">
      <alignment horizontal="right"/>
    </xf>
    <xf numFmtId="43" fontId="4" fillId="8" borderId="2" xfId="1" applyFont="1" applyFill="1" applyBorder="1"/>
    <xf numFmtId="43" fontId="4" fillId="8" borderId="2" xfId="1" applyFont="1" applyFill="1" applyBorder="1" applyAlignment="1">
      <alignment horizontal="right"/>
    </xf>
    <xf numFmtId="164" fontId="0" fillId="8" borderId="2" xfId="1" applyNumberFormat="1" applyFont="1" applyFill="1" applyBorder="1"/>
    <xf numFmtId="0" fontId="0" fillId="8" borderId="26" xfId="0" applyFill="1" applyBorder="1"/>
    <xf numFmtId="0" fontId="0" fillId="0" borderId="32" xfId="0" applyBorder="1"/>
    <xf numFmtId="0" fontId="0" fillId="0" borderId="27" xfId="0" applyBorder="1"/>
    <xf numFmtId="0" fontId="0" fillId="0" borderId="22" xfId="0" applyBorder="1"/>
    <xf numFmtId="0" fontId="0" fillId="0" borderId="3" xfId="0" applyBorder="1"/>
    <xf numFmtId="43" fontId="4" fillId="8" borderId="30" xfId="0" applyNumberFormat="1" applyFont="1" applyFill="1" applyBorder="1" applyAlignment="1">
      <alignment horizontal="center" vertical="center" wrapText="1"/>
    </xf>
    <xf numFmtId="166" fontId="4" fillId="8" borderId="2" xfId="2" applyNumberFormat="1" applyFont="1" applyFill="1" applyBorder="1" applyAlignment="1">
      <alignment vertical="center"/>
    </xf>
    <xf numFmtId="173" fontId="1" fillId="8" borderId="2" xfId="3" applyNumberFormat="1" applyFont="1" applyFill="1" applyBorder="1" applyAlignment="1">
      <alignment vertical="center"/>
    </xf>
    <xf numFmtId="167" fontId="1" fillId="8" borderId="2" xfId="1" applyNumberFormat="1" applyFont="1" applyFill="1" applyBorder="1" applyAlignment="1">
      <alignment vertical="center"/>
    </xf>
    <xf numFmtId="166" fontId="0" fillId="8" borderId="5" xfId="2" applyNumberFormat="1" applyFont="1" applyFill="1" applyBorder="1" applyAlignment="1" applyProtection="1">
      <alignment horizontal="right" vertical="center"/>
    </xf>
    <xf numFmtId="166" fontId="4" fillId="8" borderId="2" xfId="2" applyNumberFormat="1" applyFont="1" applyFill="1" applyBorder="1" applyAlignment="1" applyProtection="1">
      <alignment horizontal="right" vertical="center"/>
    </xf>
    <xf numFmtId="165" fontId="4" fillId="8" borderId="2" xfId="1" applyNumberFormat="1" applyFont="1" applyFill="1" applyBorder="1"/>
    <xf numFmtId="167" fontId="0" fillId="8" borderId="2" xfId="1" applyNumberFormat="1" applyFont="1" applyFill="1" applyBorder="1"/>
    <xf numFmtId="165" fontId="0" fillId="8" borderId="0" xfId="1" applyNumberFormat="1" applyFont="1" applyFill="1" applyAlignment="1">
      <alignment vertical="center"/>
    </xf>
    <xf numFmtId="165" fontId="4" fillId="8" borderId="21" xfId="1" applyNumberFormat="1" applyFont="1" applyFill="1" applyBorder="1" applyAlignment="1">
      <alignment vertical="center"/>
    </xf>
    <xf numFmtId="43" fontId="0" fillId="8" borderId="0" xfId="1" applyFont="1" applyFill="1" applyAlignment="1">
      <alignment vertical="center"/>
    </xf>
    <xf numFmtId="43" fontId="4" fillId="8" borderId="21" xfId="1" applyFont="1" applyFill="1" applyBorder="1" applyAlignment="1">
      <alignment vertical="center"/>
    </xf>
    <xf numFmtId="43" fontId="4" fillId="8" borderId="22" xfId="1" applyFont="1" applyFill="1" applyBorder="1" applyAlignment="1">
      <alignment vertical="center"/>
    </xf>
    <xf numFmtId="43" fontId="1" fillId="8" borderId="0" xfId="1" applyFont="1" applyFill="1" applyAlignment="1">
      <alignment vertical="center"/>
    </xf>
    <xf numFmtId="43" fontId="4" fillId="8" borderId="23" xfId="1" applyFont="1" applyFill="1" applyBorder="1" applyAlignment="1">
      <alignment vertical="center"/>
    </xf>
    <xf numFmtId="9" fontId="19" fillId="8" borderId="0" xfId="2" applyFont="1" applyFill="1" applyBorder="1" applyAlignment="1">
      <alignment vertical="center"/>
    </xf>
    <xf numFmtId="166" fontId="19" fillId="8" borderId="0" xfId="2" applyNumberFormat="1" applyFont="1" applyFill="1" applyBorder="1" applyAlignment="1">
      <alignment vertical="center"/>
    </xf>
    <xf numFmtId="168" fontId="0" fillId="8" borderId="0" xfId="0" applyNumberFormat="1" applyFill="1" applyAlignment="1">
      <alignment vertical="center"/>
    </xf>
    <xf numFmtId="168" fontId="0" fillId="8" borderId="0" xfId="0" applyNumberFormat="1" applyFill="1" applyAlignment="1">
      <alignment horizontal="right" vertical="center"/>
    </xf>
    <xf numFmtId="169" fontId="0" fillId="8" borderId="0" xfId="0" applyNumberFormat="1" applyFill="1" applyAlignment="1">
      <alignment horizontal="right" vertical="center"/>
    </xf>
    <xf numFmtId="0" fontId="0" fillId="8" borderId="0" xfId="0" applyFill="1" applyAlignment="1">
      <alignment vertical="center"/>
    </xf>
    <xf numFmtId="169" fontId="0" fillId="8" borderId="0" xfId="0" applyNumberFormat="1" applyFill="1" applyAlignment="1">
      <alignment vertical="center"/>
    </xf>
    <xf numFmtId="168" fontId="4" fillId="8" borderId="21" xfId="0" applyNumberFormat="1" applyFont="1" applyFill="1" applyBorder="1" applyAlignment="1">
      <alignment vertical="center"/>
    </xf>
    <xf numFmtId="169" fontId="4" fillId="8" borderId="21" xfId="0" applyNumberFormat="1" applyFont="1" applyFill="1" applyBorder="1" applyAlignment="1">
      <alignment vertical="center"/>
    </xf>
    <xf numFmtId="168" fontId="4" fillId="8" borderId="3" xfId="0" applyNumberFormat="1" applyFont="1" applyFill="1" applyBorder="1" applyAlignment="1">
      <alignment vertical="center"/>
    </xf>
    <xf numFmtId="10" fontId="0" fillId="8" borderId="3" xfId="2" applyNumberFormat="1" applyFont="1" applyFill="1" applyBorder="1" applyAlignment="1">
      <alignment vertical="center"/>
    </xf>
    <xf numFmtId="168" fontId="0" fillId="8" borderId="25" xfId="0" applyNumberForma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right" vertical="center"/>
    </xf>
    <xf numFmtId="9" fontId="0" fillId="0" borderId="0" xfId="2" applyFont="1" applyFill="1" applyAlignment="1">
      <alignment vertical="center"/>
    </xf>
    <xf numFmtId="0" fontId="0" fillId="0" borderId="0" xfId="0" applyAlignment="1">
      <alignment wrapText="1"/>
    </xf>
    <xf numFmtId="0" fontId="10" fillId="0" borderId="2" xfId="0" applyFont="1" applyBorder="1" applyAlignment="1">
      <alignment vertical="center" wrapText="1"/>
    </xf>
    <xf numFmtId="0" fontId="5" fillId="3" borderId="0" xfId="0" applyFont="1" applyFill="1" applyAlignment="1">
      <alignment horizontal="right" vertical="center"/>
    </xf>
    <xf numFmtId="167" fontId="0" fillId="9" borderId="2" xfId="1" applyNumberFormat="1" applyFont="1" applyFill="1" applyBorder="1"/>
    <xf numFmtId="43" fontId="0" fillId="9" borderId="2" xfId="1" applyFont="1" applyFill="1" applyBorder="1"/>
    <xf numFmtId="164" fontId="0" fillId="9" borderId="2" xfId="1" applyNumberFormat="1" applyFont="1" applyFill="1" applyBorder="1"/>
    <xf numFmtId="165" fontId="0" fillId="9" borderId="2" xfId="1" applyNumberFormat="1" applyFont="1" applyFill="1" applyBorder="1"/>
    <xf numFmtId="0" fontId="0" fillId="9" borderId="2" xfId="0" applyFill="1" applyBorder="1" applyAlignment="1">
      <alignment horizontal="left" indent="2"/>
    </xf>
    <xf numFmtId="0" fontId="4" fillId="9" borderId="13" xfId="0" applyFont="1" applyFill="1" applyBorder="1" applyAlignment="1">
      <alignment horizontal="right" vertical="center"/>
    </xf>
    <xf numFmtId="166" fontId="4" fillId="9" borderId="2" xfId="2" applyNumberFormat="1" applyFont="1" applyFill="1" applyBorder="1" applyAlignment="1">
      <alignment vertical="center"/>
    </xf>
    <xf numFmtId="173" fontId="1" fillId="9" borderId="17" xfId="3" applyNumberFormat="1" applyFont="1" applyFill="1" applyBorder="1" applyAlignment="1">
      <alignment vertical="center"/>
    </xf>
    <xf numFmtId="0" fontId="0" fillId="9" borderId="18" xfId="0" applyFill="1" applyBorder="1" applyAlignment="1">
      <alignment vertical="center" wrapText="1"/>
    </xf>
    <xf numFmtId="165" fontId="0" fillId="9" borderId="5" xfId="1" applyNumberFormat="1" applyFont="1" applyFill="1" applyBorder="1" applyAlignment="1" applyProtection="1">
      <alignment horizontal="center" vertical="center"/>
      <protection locked="0"/>
    </xf>
    <xf numFmtId="166" fontId="0" fillId="9" borderId="5" xfId="2" applyNumberFormat="1" applyFont="1" applyFill="1" applyBorder="1" applyAlignment="1" applyProtection="1">
      <alignment horizontal="right" vertical="center"/>
      <protection locked="0"/>
    </xf>
    <xf numFmtId="2" fontId="0" fillId="9" borderId="5" xfId="2" applyNumberFormat="1" applyFont="1" applyFill="1" applyBorder="1" applyAlignment="1" applyProtection="1">
      <alignment horizontal="right" vertical="center"/>
      <protection locked="0"/>
    </xf>
    <xf numFmtId="166" fontId="0" fillId="9" borderId="8" xfId="2" applyNumberFormat="1" applyFont="1" applyFill="1" applyBorder="1" applyAlignment="1" applyProtection="1">
      <alignment horizontal="right" vertical="center"/>
      <protection locked="0"/>
    </xf>
    <xf numFmtId="0" fontId="0" fillId="9" borderId="1" xfId="0" applyFill="1" applyBorder="1"/>
    <xf numFmtId="0" fontId="2" fillId="7" borderId="0" xfId="0" applyFont="1" applyFill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vertical="center" wrapText="1"/>
    </xf>
    <xf numFmtId="0" fontId="27" fillId="3" borderId="0" xfId="0" applyFont="1" applyFill="1"/>
    <xf numFmtId="0" fontId="4" fillId="0" borderId="37" xfId="0" applyFont="1" applyBorder="1" applyAlignment="1">
      <alignment vertical="center"/>
    </xf>
    <xf numFmtId="10" fontId="4" fillId="8" borderId="33" xfId="2" applyNumberFormat="1" applyFont="1" applyFill="1" applyBorder="1" applyAlignment="1">
      <alignment vertical="center"/>
    </xf>
    <xf numFmtId="0" fontId="4" fillId="9" borderId="35" xfId="0" applyFont="1" applyFill="1" applyBorder="1" applyAlignment="1">
      <alignment horizontal="left" vertical="center"/>
    </xf>
    <xf numFmtId="9" fontId="0" fillId="9" borderId="36" xfId="2" applyFont="1" applyFill="1" applyBorder="1"/>
    <xf numFmtId="10" fontId="4" fillId="8" borderId="33" xfId="2" applyNumberFormat="1" applyFont="1" applyFill="1" applyBorder="1" applyAlignment="1">
      <alignment horizontal="center" vertical="center"/>
    </xf>
    <xf numFmtId="0" fontId="0" fillId="8" borderId="6" xfId="0" applyFill="1" applyBorder="1" applyAlignment="1" applyProtection="1">
      <alignment horizontal="left" vertical="center" wrapText="1"/>
      <protection locked="0"/>
    </xf>
    <xf numFmtId="0" fontId="26" fillId="8" borderId="6" xfId="4" applyFill="1" applyBorder="1" applyAlignment="1" applyProtection="1">
      <alignment horizontal="left" vertical="center" wrapText="1"/>
      <protection locked="0"/>
    </xf>
    <xf numFmtId="0" fontId="0" fillId="8" borderId="9" xfId="0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7" fillId="0" borderId="41" xfId="0" applyFont="1" applyBorder="1" applyAlignment="1">
      <alignment horizontal="left" vertical="center"/>
    </xf>
    <xf numFmtId="0" fontId="4" fillId="9" borderId="42" xfId="0" applyFont="1" applyFill="1" applyBorder="1" applyAlignment="1">
      <alignment vertical="center" wrapText="1"/>
    </xf>
    <xf numFmtId="0" fontId="0" fillId="9" borderId="43" xfId="0" applyFill="1" applyBorder="1" applyAlignment="1">
      <alignment vertical="center" wrapText="1"/>
    </xf>
    <xf numFmtId="0" fontId="17" fillId="9" borderId="3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26" fillId="9" borderId="15" xfId="4" applyFill="1" applyBorder="1" applyAlignment="1">
      <alignment vertical="center"/>
    </xf>
    <xf numFmtId="4" fontId="4" fillId="0" borderId="0" xfId="0" applyNumberFormat="1" applyFont="1" applyAlignment="1">
      <alignment vertical="center"/>
    </xf>
    <xf numFmtId="10" fontId="1" fillId="8" borderId="2" xfId="2" applyNumberFormat="1" applyFont="1" applyFill="1" applyBorder="1" applyAlignment="1">
      <alignment vertical="center"/>
    </xf>
    <xf numFmtId="10" fontId="1" fillId="8" borderId="2" xfId="2" applyNumberFormat="1" applyFont="1" applyFill="1" applyBorder="1" applyAlignment="1">
      <alignment horizontal="center" vertical="center"/>
    </xf>
    <xf numFmtId="10" fontId="10" fillId="8" borderId="2" xfId="2" applyNumberFormat="1" applyFont="1" applyFill="1" applyBorder="1" applyAlignment="1">
      <alignment vertical="center"/>
    </xf>
    <xf numFmtId="0" fontId="10" fillId="0" borderId="44" xfId="0" applyFont="1" applyBorder="1" applyAlignment="1">
      <alignment horizontal="left" vertical="center" indent="4"/>
    </xf>
    <xf numFmtId="0" fontId="10" fillId="0" borderId="1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4" fontId="4" fillId="8" borderId="3" xfId="0" applyNumberFormat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172" fontId="4" fillId="8" borderId="12" xfId="3" applyNumberFormat="1" applyFont="1" applyFill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right" vertical="center"/>
    </xf>
    <xf numFmtId="0" fontId="0" fillId="0" borderId="0" xfId="0" quotePrefix="1" applyAlignment="1">
      <alignment horizontal="center" vertical="center"/>
    </xf>
    <xf numFmtId="168" fontId="0" fillId="3" borderId="0" xfId="0" applyNumberFormat="1" applyFill="1" applyAlignment="1">
      <alignment vertical="center"/>
    </xf>
    <xf numFmtId="169" fontId="21" fillId="3" borderId="0" xfId="0" applyNumberFormat="1" applyFont="1" applyFill="1" applyAlignment="1">
      <alignment vertical="center"/>
    </xf>
    <xf numFmtId="169" fontId="3" fillId="3" borderId="0" xfId="0" applyNumberFormat="1" applyFont="1" applyFill="1" applyAlignment="1">
      <alignment vertical="center"/>
    </xf>
    <xf numFmtId="0" fontId="3" fillId="3" borderId="0" xfId="0" applyFont="1" applyFill="1"/>
    <xf numFmtId="0" fontId="4" fillId="3" borderId="0" xfId="0" applyFont="1" applyFill="1"/>
    <xf numFmtId="0" fontId="10" fillId="3" borderId="0" xfId="0" applyFont="1" applyFill="1" applyAlignment="1">
      <alignment vertical="center" wrapText="1"/>
    </xf>
    <xf numFmtId="169" fontId="0" fillId="9" borderId="2" xfId="0" applyNumberFormat="1" applyFill="1" applyBorder="1"/>
    <xf numFmtId="0" fontId="4" fillId="3" borderId="2" xfId="0" applyFont="1" applyFill="1" applyBorder="1" applyAlignment="1">
      <alignment vertical="center" wrapText="1"/>
    </xf>
    <xf numFmtId="168" fontId="4" fillId="8" borderId="2" xfId="0" applyNumberFormat="1" applyFont="1" applyFill="1" applyBorder="1" applyAlignment="1">
      <alignment vertical="center"/>
    </xf>
    <xf numFmtId="0" fontId="0" fillId="3" borderId="2" xfId="0" applyFill="1" applyBorder="1"/>
    <xf numFmtId="0" fontId="4" fillId="0" borderId="2" xfId="0" applyFont="1" applyBorder="1" applyAlignment="1">
      <alignment vertical="center" wrapText="1"/>
    </xf>
    <xf numFmtId="4" fontId="0" fillId="8" borderId="2" xfId="0" applyNumberForma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right" vertical="center"/>
    </xf>
    <xf numFmtId="0" fontId="0" fillId="0" borderId="22" xfId="0" applyBorder="1" applyAlignment="1">
      <alignment vertical="center"/>
    </xf>
    <xf numFmtId="0" fontId="0" fillId="0" borderId="32" xfId="0" applyBorder="1" applyAlignment="1">
      <alignment vertical="center"/>
    </xf>
    <xf numFmtId="0" fontId="6" fillId="3" borderId="0" xfId="0" applyFont="1" applyFill="1" applyAlignment="1">
      <alignment vertical="center"/>
    </xf>
    <xf numFmtId="0" fontId="38" fillId="3" borderId="0" xfId="0" applyFont="1" applyFill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4" fillId="3" borderId="45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49" fontId="0" fillId="9" borderId="39" xfId="2" applyNumberFormat="1" applyFont="1" applyFill="1" applyBorder="1" applyAlignment="1">
      <alignment horizontal="center"/>
    </xf>
    <xf numFmtId="49" fontId="0" fillId="9" borderId="40" xfId="2" applyNumberFormat="1" applyFont="1" applyFill="1" applyBorder="1" applyAlignment="1">
      <alignment horizontal="center"/>
    </xf>
    <xf numFmtId="49" fontId="0" fillId="9" borderId="38" xfId="2" applyNumberFormat="1" applyFont="1" applyFill="1" applyBorder="1" applyAlignment="1">
      <alignment horizontal="center"/>
    </xf>
    <xf numFmtId="168" fontId="0" fillId="8" borderId="2" xfId="0" applyNumberFormat="1" applyFill="1" applyBorder="1" applyAlignment="1">
      <alignment horizontal="left" vertical="center"/>
    </xf>
  </cellXfs>
  <cellStyles count="5">
    <cellStyle name="Collegamento ipertestuale" xfId="4" builtinId="8"/>
    <cellStyle name="Comma 3" xfId="3" xr:uid="{00000000-0005-0000-0000-000001000000}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39340</xdr:colOff>
      <xdr:row>3</xdr:row>
      <xdr:rowOff>54366</xdr:rowOff>
    </xdr:from>
    <xdr:to>
      <xdr:col>2</xdr:col>
      <xdr:colOff>2684175</xdr:colOff>
      <xdr:row>4</xdr:row>
      <xdr:rowOff>172646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4723681B-FEDF-4186-BC0A-298422C7C5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6" t="28289" r="1648" b="21346"/>
        <a:stretch/>
      </xdr:blipFill>
      <xdr:spPr bwMode="auto">
        <a:xfrm>
          <a:off x="646243" y="526401"/>
          <a:ext cx="2646771" cy="343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303451</xdr:colOff>
      <xdr:row>21</xdr:row>
      <xdr:rowOff>4887</xdr:rowOff>
    </xdr:from>
    <xdr:to>
      <xdr:col>4</xdr:col>
      <xdr:colOff>1522651</xdr:colOff>
      <xdr:row>22</xdr:row>
      <xdr:rowOff>29556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7443FCF1-6EC2-C658-B699-4A28C521B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1327" y="3724975"/>
          <a:ext cx="1219200" cy="204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305442</xdr:colOff>
      <xdr:row>22</xdr:row>
      <xdr:rowOff>96456</xdr:rowOff>
    </xdr:from>
    <xdr:to>
      <xdr:col>4</xdr:col>
      <xdr:colOff>1792467</xdr:colOff>
      <xdr:row>24</xdr:row>
      <xdr:rowOff>83933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63307B1-9F68-CCBE-B9F4-B0B1C4FF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5252" y="3745697"/>
          <a:ext cx="1487025" cy="341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23789</xdr:colOff>
      <xdr:row>6</xdr:row>
      <xdr:rowOff>39690</xdr:rowOff>
    </xdr:from>
    <xdr:to>
      <xdr:col>2</xdr:col>
      <xdr:colOff>1166798</xdr:colOff>
      <xdr:row>7</xdr:row>
      <xdr:rowOff>154897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A5714E6-99E1-A55E-6199-D6B6A910A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14" y="1079503"/>
          <a:ext cx="1143009" cy="29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pages.stern.nyu.edu/~adamodar/New_Home_Page/datacurrent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rket-risk-premia.com/it.html" TargetMode="External"/><Relationship Id="rId2" Type="http://schemas.openxmlformats.org/officeDocument/2006/relationships/hyperlink" Target="http://people.stern.nyu.edu/adamodar/New_Home_Page/dataarchived.html" TargetMode="External"/><Relationship Id="rId1" Type="http://schemas.openxmlformats.org/officeDocument/2006/relationships/hyperlink" Target="https://www.bancaditalia.it/compiti/operazioni-mef/rendistato-rendiob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zoomScale="85" zoomScaleNormal="100" workbookViewId="0">
      <pane ySplit="4" topLeftCell="A8" activePane="bottomLeft" state="frozen"/>
      <selection pane="bottomLeft"/>
    </sheetView>
  </sheetViews>
  <sheetFormatPr defaultRowHeight="14.5" x14ac:dyDescent="0.35"/>
  <cols>
    <col min="1" max="1" width="2" customWidth="1"/>
    <col min="2" max="2" width="27.08984375" customWidth="1"/>
    <col min="3" max="10" width="19.7265625" customWidth="1"/>
  </cols>
  <sheetData>
    <row r="1" spans="1:10" ht="17" x14ac:dyDescent="0.35">
      <c r="A1" s="1"/>
      <c r="B1" s="1" t="s">
        <v>57</v>
      </c>
      <c r="C1" s="37"/>
      <c r="D1" s="37"/>
      <c r="E1" s="37"/>
      <c r="F1" s="37"/>
      <c r="G1" s="37"/>
      <c r="H1" s="37"/>
      <c r="I1" s="37"/>
      <c r="J1" s="37"/>
    </row>
    <row r="2" spans="1:10" s="4" customFormat="1" ht="7.5" customHeight="1" x14ac:dyDescent="0.35">
      <c r="A2" s="256"/>
      <c r="B2" s="256"/>
      <c r="C2" s="106"/>
      <c r="D2" s="106"/>
      <c r="E2" s="106"/>
      <c r="F2" s="106"/>
      <c r="G2" s="106"/>
      <c r="H2" s="106"/>
      <c r="I2" s="106"/>
      <c r="J2" s="106"/>
    </row>
    <row r="3" spans="1:10" s="4" customFormat="1" ht="13" customHeight="1" x14ac:dyDescent="0.35">
      <c r="A3" s="256"/>
      <c r="B3" s="257" t="s">
        <v>227</v>
      </c>
      <c r="C3" s="106"/>
      <c r="D3" s="106"/>
      <c r="E3" s="106"/>
      <c r="F3" s="106"/>
      <c r="G3" s="106"/>
      <c r="H3" s="106"/>
      <c r="I3" s="106"/>
      <c r="J3" s="106"/>
    </row>
    <row r="4" spans="1:10" ht="6.5" customHeight="1" x14ac:dyDescent="0.35"/>
    <row r="5" spans="1:10" x14ac:dyDescent="0.35">
      <c r="A5" s="180"/>
      <c r="B5" s="180" t="s">
        <v>16</v>
      </c>
      <c r="C5" s="182"/>
      <c r="D5" s="180"/>
      <c r="E5" s="182"/>
      <c r="F5" s="180"/>
      <c r="G5" s="182"/>
      <c r="H5" s="180"/>
      <c r="I5" s="182"/>
      <c r="J5" s="180"/>
    </row>
    <row r="6" spans="1:10" s="4" customFormat="1" ht="6" customHeight="1" x14ac:dyDescent="0.35">
      <c r="B6" s="106"/>
      <c r="C6" s="186"/>
      <c r="D6" s="106"/>
      <c r="E6" s="186"/>
      <c r="F6" s="106"/>
      <c r="G6" s="186"/>
      <c r="H6" s="106"/>
      <c r="I6" s="186"/>
      <c r="J6" s="106"/>
    </row>
    <row r="7" spans="1:10" ht="23.5" customHeight="1" x14ac:dyDescent="0.35">
      <c r="B7" s="200"/>
      <c r="C7" s="254" t="s">
        <v>219</v>
      </c>
      <c r="D7" s="151"/>
      <c r="E7" s="151"/>
      <c r="F7" s="151"/>
      <c r="G7" s="151"/>
      <c r="H7" s="151"/>
      <c r="I7" s="151"/>
      <c r="J7" s="152"/>
    </row>
    <row r="8" spans="1:10" ht="23.5" customHeight="1" x14ac:dyDescent="0.35">
      <c r="B8" s="148"/>
      <c r="C8" s="255" t="s">
        <v>220</v>
      </c>
      <c r="D8" s="149"/>
      <c r="E8" s="149"/>
      <c r="F8" s="149"/>
      <c r="G8" s="149"/>
      <c r="H8" s="149"/>
      <c r="I8" s="149"/>
      <c r="J8" s="150"/>
    </row>
    <row r="9" spans="1:10" ht="6" customHeight="1" x14ac:dyDescent="0.35"/>
    <row r="10" spans="1:10" x14ac:dyDescent="0.35">
      <c r="A10" s="180"/>
      <c r="B10" s="180" t="s">
        <v>17</v>
      </c>
      <c r="C10" s="182"/>
      <c r="D10" s="180"/>
      <c r="E10" s="182"/>
      <c r="F10" s="180"/>
      <c r="G10" s="182"/>
      <c r="H10" s="180"/>
      <c r="I10" s="182"/>
      <c r="J10" s="180"/>
    </row>
    <row r="11" spans="1:10" s="4" customFormat="1" ht="6" customHeight="1" x14ac:dyDescent="0.35">
      <c r="B11" s="106"/>
      <c r="C11" s="186"/>
      <c r="D11" s="106"/>
      <c r="E11" s="186"/>
      <c r="F11" s="106"/>
      <c r="G11" s="186"/>
      <c r="H11" s="106"/>
      <c r="I11" s="186"/>
      <c r="J11" s="106"/>
    </row>
    <row r="12" spans="1:10" ht="45" customHeight="1" x14ac:dyDescent="0.35">
      <c r="B12" s="185" t="s">
        <v>21</v>
      </c>
      <c r="C12" s="259" t="s">
        <v>59</v>
      </c>
      <c r="D12" s="260"/>
      <c r="E12" s="260"/>
      <c r="F12" s="260"/>
      <c r="G12" s="260"/>
      <c r="H12" s="260"/>
      <c r="I12" s="260"/>
      <c r="J12" s="261"/>
    </row>
    <row r="13" spans="1:10" ht="45" customHeight="1" x14ac:dyDescent="0.35">
      <c r="B13" s="185" t="s">
        <v>50</v>
      </c>
      <c r="C13" s="258" t="s">
        <v>60</v>
      </c>
      <c r="D13" s="258"/>
      <c r="E13" s="258"/>
      <c r="F13" s="258"/>
      <c r="G13" s="258"/>
      <c r="H13" s="258"/>
      <c r="I13" s="258"/>
      <c r="J13" s="258"/>
    </row>
    <row r="14" spans="1:10" ht="45" customHeight="1" x14ac:dyDescent="0.35">
      <c r="B14" s="185" t="s">
        <v>51</v>
      </c>
      <c r="C14" s="258" t="s">
        <v>221</v>
      </c>
      <c r="D14" s="258"/>
      <c r="E14" s="258"/>
      <c r="F14" s="258"/>
      <c r="G14" s="258"/>
      <c r="H14" s="258"/>
      <c r="I14" s="258"/>
      <c r="J14" s="258"/>
    </row>
    <row r="15" spans="1:10" ht="45" customHeight="1" x14ac:dyDescent="0.35">
      <c r="B15" s="185" t="s">
        <v>52</v>
      </c>
      <c r="C15" s="258" t="s">
        <v>222</v>
      </c>
      <c r="D15" s="258"/>
      <c r="E15" s="258"/>
      <c r="F15" s="258"/>
      <c r="G15" s="258"/>
      <c r="H15" s="258"/>
      <c r="I15" s="258"/>
      <c r="J15" s="258"/>
    </row>
    <row r="16" spans="1:10" ht="45" customHeight="1" x14ac:dyDescent="0.35">
      <c r="B16" s="185" t="s">
        <v>53</v>
      </c>
      <c r="C16" s="258" t="s">
        <v>223</v>
      </c>
      <c r="D16" s="260"/>
      <c r="E16" s="260"/>
      <c r="F16" s="260"/>
      <c r="G16" s="260"/>
      <c r="H16" s="260"/>
      <c r="I16" s="260"/>
      <c r="J16" s="261"/>
    </row>
    <row r="17" spans="2:10" ht="45" customHeight="1" x14ac:dyDescent="0.35">
      <c r="B17" s="185" t="s">
        <v>20</v>
      </c>
      <c r="C17" s="258" t="s">
        <v>224</v>
      </c>
      <c r="D17" s="258"/>
      <c r="E17" s="258"/>
      <c r="F17" s="258"/>
      <c r="G17" s="258"/>
      <c r="H17" s="258"/>
      <c r="I17" s="258"/>
      <c r="J17" s="258"/>
    </row>
    <row r="18" spans="2:10" ht="45" customHeight="1" x14ac:dyDescent="0.35">
      <c r="B18" s="185" t="s">
        <v>54</v>
      </c>
      <c r="C18" s="258" t="s">
        <v>225</v>
      </c>
      <c r="D18" s="258"/>
      <c r="E18" s="258"/>
      <c r="F18" s="258"/>
      <c r="G18" s="258"/>
      <c r="H18" s="258"/>
      <c r="I18" s="258"/>
      <c r="J18" s="258"/>
    </row>
    <row r="19" spans="2:10" ht="45" customHeight="1" x14ac:dyDescent="0.35">
      <c r="B19" s="185" t="s">
        <v>55</v>
      </c>
      <c r="C19" s="258" t="s">
        <v>226</v>
      </c>
      <c r="D19" s="258"/>
      <c r="E19" s="258"/>
      <c r="F19" s="258"/>
      <c r="G19" s="258"/>
      <c r="H19" s="258"/>
      <c r="I19" s="258"/>
      <c r="J19" s="258"/>
    </row>
    <row r="20" spans="2:10" ht="45" customHeight="1" x14ac:dyDescent="0.35">
      <c r="B20" s="185" t="s">
        <v>18</v>
      </c>
      <c r="C20" s="258" t="s">
        <v>218</v>
      </c>
      <c r="D20" s="258"/>
      <c r="E20" s="258"/>
      <c r="F20" s="258"/>
      <c r="G20" s="258"/>
      <c r="H20" s="258"/>
      <c r="I20" s="258"/>
      <c r="J20" s="258"/>
    </row>
    <row r="21" spans="2:10" ht="45" customHeight="1" x14ac:dyDescent="0.35">
      <c r="B21" s="185" t="s">
        <v>19</v>
      </c>
      <c r="C21" s="258" t="s">
        <v>217</v>
      </c>
      <c r="D21" s="258"/>
      <c r="E21" s="258"/>
      <c r="F21" s="258"/>
      <c r="G21" s="258"/>
      <c r="H21" s="258"/>
      <c r="I21" s="258"/>
      <c r="J21" s="258"/>
    </row>
    <row r="22" spans="2:10" ht="47.15" customHeight="1" x14ac:dyDescent="0.35">
      <c r="B22" s="185" t="s">
        <v>56</v>
      </c>
      <c r="C22" s="258" t="s">
        <v>61</v>
      </c>
      <c r="D22" s="258"/>
      <c r="E22" s="258"/>
      <c r="F22" s="258"/>
      <c r="G22" s="258"/>
      <c r="H22" s="258"/>
      <c r="I22" s="258"/>
      <c r="J22" s="258"/>
    </row>
    <row r="23" spans="2:10" x14ac:dyDescent="0.35">
      <c r="B23" s="184"/>
      <c r="C23" s="184"/>
      <c r="D23" s="184"/>
      <c r="E23" s="184"/>
      <c r="F23" s="184"/>
      <c r="G23" s="184"/>
      <c r="H23" s="184"/>
      <c r="I23" s="184"/>
      <c r="J23" s="184"/>
    </row>
    <row r="24" spans="2:10" x14ac:dyDescent="0.35">
      <c r="B24" t="s">
        <v>216</v>
      </c>
      <c r="C24" s="184"/>
      <c r="D24" s="184"/>
      <c r="E24" s="184"/>
      <c r="F24" s="184"/>
      <c r="G24" s="184"/>
      <c r="H24" s="184"/>
      <c r="I24" s="184"/>
      <c r="J24" s="184"/>
    </row>
    <row r="25" spans="2:10" x14ac:dyDescent="0.35">
      <c r="B25" s="184"/>
      <c r="C25" s="184"/>
      <c r="D25" s="184"/>
      <c r="E25" s="184"/>
      <c r="F25" s="184"/>
      <c r="G25" s="184"/>
      <c r="H25" s="184"/>
      <c r="I25" s="184"/>
      <c r="J25" s="184"/>
    </row>
  </sheetData>
  <mergeCells count="11">
    <mergeCell ref="C22:J22"/>
    <mergeCell ref="C21:J21"/>
    <mergeCell ref="C15:J15"/>
    <mergeCell ref="C12:J12"/>
    <mergeCell ref="C14:J14"/>
    <mergeCell ref="C13:J13"/>
    <mergeCell ref="C19:J19"/>
    <mergeCell ref="C16:J16"/>
    <mergeCell ref="C18:J18"/>
    <mergeCell ref="C17:J17"/>
    <mergeCell ref="C20:J20"/>
  </mergeCells>
  <pageMargins left="0.7" right="0.7" top="0.75" bottom="0.75" header="0.3" footer="0.3"/>
  <pageSetup paperSize="9" orientation="portrait" verticalDpi="20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99"/>
  </sheetPr>
  <dimension ref="A1:Y29"/>
  <sheetViews>
    <sheetView zoomScale="83" zoomScaleNormal="100" workbookViewId="0">
      <pane ySplit="13" topLeftCell="A14" activePane="bottomLeft" state="frozen"/>
      <selection pane="bottomLeft"/>
    </sheetView>
  </sheetViews>
  <sheetFormatPr defaultColWidth="8.81640625" defaultRowHeight="14.5" x14ac:dyDescent="0.35"/>
  <cols>
    <col min="1" max="2" width="3.1796875" style="4" customWidth="1"/>
    <col min="3" max="3" width="54.81640625" style="4" customWidth="1"/>
    <col min="4" max="4" width="11.81640625" style="4" customWidth="1"/>
    <col min="5" max="5" width="53.1796875" style="4" customWidth="1"/>
    <col min="6" max="6" width="20.453125" style="4" customWidth="1"/>
    <col min="7" max="7" width="39.54296875" style="4" customWidth="1"/>
    <col min="8" max="16384" width="8.81640625" style="4"/>
  </cols>
  <sheetData>
    <row r="1" spans="1:25" s="2" customFormat="1" ht="17.149999999999999" customHeight="1" x14ac:dyDescent="0.4">
      <c r="A1" s="1"/>
      <c r="B1" s="1" t="s">
        <v>107</v>
      </c>
      <c r="C1" s="1"/>
      <c r="D1" s="1"/>
      <c r="E1" s="1"/>
      <c r="F1" s="1"/>
      <c r="G1" s="1"/>
      <c r="H1" s="1"/>
      <c r="I1" s="1"/>
      <c r="J1" s="1"/>
      <c r="K1" s="1"/>
      <c r="L1" s="1"/>
      <c r="Y1" s="3"/>
    </row>
    <row r="2" spans="1:25" ht="7.5" customHeight="1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Y2" s="109"/>
    </row>
    <row r="3" spans="1:25" x14ac:dyDescent="0.35">
      <c r="B3" s="107" t="s">
        <v>174</v>
      </c>
      <c r="C3" s="110"/>
      <c r="D3" s="110"/>
      <c r="E3" s="110"/>
      <c r="F3" s="110"/>
      <c r="G3" s="110"/>
      <c r="H3" s="110"/>
      <c r="I3" s="110"/>
      <c r="J3" s="110"/>
    </row>
    <row r="4" spans="1:25" x14ac:dyDescent="0.35">
      <c r="B4" s="27" t="s">
        <v>215</v>
      </c>
      <c r="C4" s="68"/>
      <c r="D4" s="68"/>
      <c r="E4" s="68"/>
      <c r="F4" s="68"/>
      <c r="G4" s="68"/>
      <c r="H4" s="110"/>
      <c r="I4" s="110"/>
      <c r="J4" s="110"/>
    </row>
    <row r="5" spans="1:25" x14ac:dyDescent="0.35">
      <c r="B5" s="128" t="s">
        <v>213</v>
      </c>
      <c r="C5" s="245"/>
      <c r="D5" s="245"/>
      <c r="E5" s="245"/>
      <c r="F5" s="110"/>
      <c r="G5" s="110"/>
      <c r="H5" s="110"/>
      <c r="I5" s="110"/>
      <c r="J5" s="110"/>
    </row>
    <row r="6" spans="1:25" x14ac:dyDescent="0.35">
      <c r="B6" s="107" t="s">
        <v>175</v>
      </c>
      <c r="C6" s="110"/>
      <c r="D6" s="110"/>
      <c r="E6" s="110"/>
      <c r="F6" s="110"/>
      <c r="G6" s="110"/>
      <c r="H6" s="110"/>
      <c r="I6" s="110"/>
      <c r="J6" s="110"/>
    </row>
    <row r="7" spans="1:25" x14ac:dyDescent="0.35">
      <c r="B7" s="111"/>
      <c r="D7"/>
      <c r="E7" s="113"/>
    </row>
    <row r="8" spans="1:25" x14ac:dyDescent="0.35">
      <c r="B8" s="111"/>
      <c r="D8" s="7"/>
    </row>
    <row r="9" spans="1:25" ht="16.5" x14ac:dyDescent="0.35">
      <c r="B9" s="107" t="s">
        <v>176</v>
      </c>
      <c r="C9" s="107"/>
      <c r="D9" s="107"/>
      <c r="E9" s="107"/>
      <c r="F9" s="107"/>
      <c r="G9" s="107"/>
      <c r="H9" s="107"/>
      <c r="I9" s="107"/>
      <c r="J9" s="107"/>
    </row>
    <row r="10" spans="1:25" x14ac:dyDescent="0.35">
      <c r="B10" t="s">
        <v>178</v>
      </c>
    </row>
    <row r="11" spans="1:25" x14ac:dyDescent="0.35">
      <c r="B11" s="4" t="s">
        <v>189</v>
      </c>
    </row>
    <row r="12" spans="1:25" x14ac:dyDescent="0.35">
      <c r="B12" s="4" t="s">
        <v>190</v>
      </c>
    </row>
    <row r="13" spans="1:25" ht="5.5" customHeight="1" x14ac:dyDescent="0.35"/>
    <row r="14" spans="1:25" s="2" customFormat="1" ht="17" x14ac:dyDescent="0.4">
      <c r="A14" s="18"/>
      <c r="B14" s="18" t="s">
        <v>81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25" ht="15" thickBot="1" x14ac:dyDescent="0.4">
      <c r="B15" s="6"/>
    </row>
    <row r="16" spans="1:25" x14ac:dyDescent="0.35">
      <c r="C16" s="114" t="s">
        <v>171</v>
      </c>
      <c r="D16" s="115" t="s">
        <v>172</v>
      </c>
      <c r="E16" s="192" t="s">
        <v>181</v>
      </c>
      <c r="F16" s="116" t="s">
        <v>179</v>
      </c>
    </row>
    <row r="17" spans="3:24" ht="15" thickBot="1" x14ac:dyDescent="0.4">
      <c r="C17" s="117" t="s">
        <v>6</v>
      </c>
      <c r="D17" s="118" t="s">
        <v>25</v>
      </c>
      <c r="E17" s="153">
        <f>IF($E$16=$X$20,$E$20,IF($E$16=$X$21,$E$22,""))</f>
        <v>0</v>
      </c>
      <c r="F17" s="119"/>
    </row>
    <row r="18" spans="3:24" ht="15" thickBot="1" x14ac:dyDescent="0.4">
      <c r="C18" s="120"/>
      <c r="D18" s="121"/>
    </row>
    <row r="19" spans="3:24" ht="15" thickBot="1" x14ac:dyDescent="0.4">
      <c r="C19" s="122" t="s">
        <v>173</v>
      </c>
      <c r="D19" s="202" t="s">
        <v>172</v>
      </c>
      <c r="E19" s="123" t="s">
        <v>156</v>
      </c>
      <c r="F19" s="115" t="s">
        <v>89</v>
      </c>
      <c r="G19" s="107"/>
    </row>
    <row r="20" spans="3:24" ht="15" thickBot="1" x14ac:dyDescent="0.4">
      <c r="C20" s="216" t="s">
        <v>181</v>
      </c>
      <c r="D20" s="229" t="s">
        <v>25</v>
      </c>
      <c r="E20" s="217"/>
      <c r="F20" s="218"/>
      <c r="G20" s="116" t="s">
        <v>187</v>
      </c>
      <c r="X20" s="125" t="str">
        <f>C20</f>
        <v>1. Ammortamenti residui attualizzati all'ultimo anno di piano</v>
      </c>
    </row>
    <row r="21" spans="3:24" ht="15" thickBot="1" x14ac:dyDescent="0.4">
      <c r="C21" s="237" t="s">
        <v>193</v>
      </c>
      <c r="D21" s="235"/>
      <c r="E21" s="236"/>
      <c r="F21" s="110"/>
      <c r="G21" s="116"/>
      <c r="X21" s="125" t="str">
        <f>C22</f>
        <v>2. Formula di Gordon</v>
      </c>
    </row>
    <row r="22" spans="3:24" x14ac:dyDescent="0.35">
      <c r="C22" s="231" t="s">
        <v>180</v>
      </c>
      <c r="D22" s="232" t="s">
        <v>25</v>
      </c>
      <c r="E22" s="233" t="str">
        <f>IFERROR((E25*(1+E23))/(E24-E23),"")</f>
        <v/>
      </c>
      <c r="F22" s="234"/>
      <c r="G22" s="107"/>
    </row>
    <row r="23" spans="3:24" ht="16.5" x14ac:dyDescent="0.35">
      <c r="C23" s="126" t="s">
        <v>177</v>
      </c>
      <c r="D23" s="127" t="s">
        <v>7</v>
      </c>
      <c r="E23" s="193"/>
      <c r="F23" s="222" t="s">
        <v>15</v>
      </c>
      <c r="G23" s="116" t="s">
        <v>186</v>
      </c>
    </row>
    <row r="24" spans="3:24" x14ac:dyDescent="0.35">
      <c r="C24" s="126" t="s">
        <v>0</v>
      </c>
      <c r="D24" s="127" t="s">
        <v>7</v>
      </c>
      <c r="E24" s="154" t="str">
        <f>wacc!D27</f>
        <v/>
      </c>
      <c r="F24" s="124"/>
      <c r="G24" s="128"/>
    </row>
    <row r="25" spans="3:24" x14ac:dyDescent="0.35">
      <c r="C25" s="126" t="s">
        <v>8</v>
      </c>
      <c r="D25" s="127" t="s">
        <v>25</v>
      </c>
      <c r="E25" s="155">
        <f>+E26+E27+E28+E29</f>
        <v>0</v>
      </c>
      <c r="F25" s="124"/>
      <c r="G25" s="116"/>
    </row>
    <row r="26" spans="3:24" x14ac:dyDescent="0.35">
      <c r="C26" s="129" t="s">
        <v>182</v>
      </c>
      <c r="D26" s="127" t="s">
        <v>25</v>
      </c>
      <c r="E26" s="155">
        <f>deficit_calcolo!Q40</f>
        <v>0</v>
      </c>
      <c r="F26" s="124"/>
      <c r="G26" s="128"/>
    </row>
    <row r="27" spans="3:24" x14ac:dyDescent="0.35">
      <c r="C27" s="129" t="s">
        <v>183</v>
      </c>
      <c r="D27" s="127" t="s">
        <v>25</v>
      </c>
      <c r="E27" s="155">
        <f>deficit_calcolo!Q45</f>
        <v>0</v>
      </c>
      <c r="F27" s="124"/>
      <c r="G27" s="128"/>
    </row>
    <row r="28" spans="3:24" x14ac:dyDescent="0.35">
      <c r="C28" s="129" t="s">
        <v>184</v>
      </c>
      <c r="D28" s="127" t="s">
        <v>25</v>
      </c>
      <c r="E28" s="156">
        <f>deficit_calcolo!Q47</f>
        <v>0</v>
      </c>
      <c r="F28" s="124"/>
      <c r="G28" s="128"/>
    </row>
    <row r="29" spans="3:24" ht="15" thickBot="1" x14ac:dyDescent="0.4">
      <c r="C29" s="227" t="s">
        <v>188</v>
      </c>
      <c r="D29" s="228" t="s">
        <v>25</v>
      </c>
      <c r="E29" s="194">
        <f>-E27</f>
        <v>0</v>
      </c>
      <c r="F29" s="195"/>
      <c r="G29" s="116" t="s">
        <v>212</v>
      </c>
    </row>
  </sheetData>
  <dataValidations count="1">
    <dataValidation type="list" showInputMessage="1" showErrorMessage="1" sqref="E16" xr:uid="{00000000-0002-0000-0900-000000000000}">
      <formula1>$X$20:$X$21</formula1>
    </dataValidation>
  </dataValidations>
  <hyperlinks>
    <hyperlink ref="F23" r:id="rId1" xr:uid="{81A7600A-7713-4F71-91D6-1FAD7A94D942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BA8A2-6242-443C-B54B-4EA0B9847F42}">
  <sheetPr>
    <tabColor rgb="FFFFFF99"/>
  </sheetPr>
  <dimension ref="A1:U18"/>
  <sheetViews>
    <sheetView zoomScale="118" zoomScaleNormal="94" workbookViewId="0">
      <pane ySplit="6" topLeftCell="A7" activePane="bottomLeft" state="frozen"/>
      <selection pane="bottomLeft" activeCell="B16" sqref="B16"/>
    </sheetView>
  </sheetViews>
  <sheetFormatPr defaultColWidth="8.81640625" defaultRowHeight="14.5" x14ac:dyDescent="0.35"/>
  <cols>
    <col min="1" max="1" width="2" style="4" customWidth="1"/>
    <col min="2" max="2" width="51.1796875" style="4" customWidth="1"/>
    <col min="3" max="13" width="8.453125" style="4" customWidth="1"/>
    <col min="14" max="16384" width="8.81640625" style="4"/>
  </cols>
  <sheetData>
    <row r="1" spans="1:21" s="2" customFormat="1" ht="17" x14ac:dyDescent="0.4">
      <c r="A1" s="1"/>
      <c r="B1" s="1" t="s">
        <v>62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U1" s="3"/>
    </row>
    <row r="2" spans="1:21" ht="14.15" customHeight="1" x14ac:dyDescent="0.35">
      <c r="B2" s="107" t="s">
        <v>100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7"/>
      <c r="O2" s="107"/>
      <c r="P2" s="108"/>
      <c r="S2" s="109"/>
    </row>
    <row r="3" spans="1:21" x14ac:dyDescent="0.35">
      <c r="B3" s="107" t="s">
        <v>98</v>
      </c>
      <c r="C3" s="110"/>
      <c r="D3" s="110"/>
      <c r="E3" s="110"/>
      <c r="F3" s="110"/>
      <c r="G3" s="110"/>
      <c r="H3" s="110"/>
      <c r="I3" s="110"/>
      <c r="J3" s="110"/>
    </row>
    <row r="4" spans="1:21" x14ac:dyDescent="0.35">
      <c r="B4" s="107" t="s">
        <v>99</v>
      </c>
      <c r="D4" s="112"/>
      <c r="E4" s="113"/>
    </row>
    <row r="6" spans="1:21" s="107" customFormat="1" ht="16.5" customHeight="1" x14ac:dyDescent="0.35">
      <c r="A6" s="64"/>
      <c r="B6" s="64" t="s">
        <v>25</v>
      </c>
      <c r="C6" s="201">
        <f>+deficit_calcolo!C16</f>
        <v>2026</v>
      </c>
      <c r="D6" s="201">
        <f>+deficit_calcolo!D16</f>
        <v>2027</v>
      </c>
      <c r="E6" s="201">
        <f>+deficit_calcolo!E16</f>
        <v>2028</v>
      </c>
      <c r="F6" s="201">
        <f>+deficit_calcolo!F16</f>
        <v>2029</v>
      </c>
      <c r="G6" s="201">
        <f>+deficit_calcolo!G16</f>
        <v>2030</v>
      </c>
      <c r="H6" s="201">
        <f>+deficit_calcolo!H16</f>
        <v>2031</v>
      </c>
      <c r="I6" s="201">
        <f>+deficit_calcolo!I16</f>
        <v>2032</v>
      </c>
      <c r="J6" s="201">
        <f>+deficit_calcolo!J16</f>
        <v>2033</v>
      </c>
      <c r="K6" s="201">
        <f>+deficit_calcolo!K16</f>
        <v>2034</v>
      </c>
      <c r="L6" s="201">
        <f>+deficit_calcolo!L16</f>
        <v>2035</v>
      </c>
      <c r="M6" s="201">
        <f>+deficit_calcolo!M16</f>
        <v>2036</v>
      </c>
      <c r="N6" s="11" t="s">
        <v>49</v>
      </c>
      <c r="O6" s="128"/>
      <c r="P6" s="128"/>
      <c r="Q6" s="128"/>
    </row>
    <row r="7" spans="1:21" s="107" customFormat="1" ht="17.5" customHeight="1" x14ac:dyDescent="0.35">
      <c r="A7" s="18"/>
      <c r="B7" s="18" t="s">
        <v>81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16"/>
      <c r="O7" s="128"/>
      <c r="P7" s="128"/>
      <c r="Q7" s="128"/>
    </row>
    <row r="8" spans="1:21" x14ac:dyDescent="0.35">
      <c r="A8" s="203"/>
      <c r="B8" s="247" t="s">
        <v>88</v>
      </c>
      <c r="C8" s="248">
        <f>+deficit_calcolo!C50</f>
        <v>0</v>
      </c>
      <c r="D8" s="248">
        <f>+deficit_calcolo!D50</f>
        <v>0</v>
      </c>
      <c r="E8" s="248">
        <f>+deficit_calcolo!E50</f>
        <v>0</v>
      </c>
      <c r="F8" s="248">
        <f>+deficit_calcolo!F50</f>
        <v>0</v>
      </c>
      <c r="G8" s="248">
        <f>+deficit_calcolo!G50</f>
        <v>0</v>
      </c>
      <c r="H8" s="248">
        <f>+deficit_calcolo!H50</f>
        <v>0</v>
      </c>
      <c r="I8" s="248">
        <f>+deficit_calcolo!I50</f>
        <v>0</v>
      </c>
      <c r="J8" s="248">
        <f>+deficit_calcolo!J50</f>
        <v>0</v>
      </c>
      <c r="K8" s="248">
        <f>+deficit_calcolo!K50</f>
        <v>0</v>
      </c>
      <c r="L8" s="248">
        <f>+deficit_calcolo!L50</f>
        <v>0</v>
      </c>
      <c r="M8" s="248">
        <f>+deficit_calcolo!M50</f>
        <v>0</v>
      </c>
    </row>
    <row r="9" spans="1:21" x14ac:dyDescent="0.35">
      <c r="B9" s="249" t="s">
        <v>91</v>
      </c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116" t="s">
        <v>101</v>
      </c>
    </row>
    <row r="10" spans="1:21" x14ac:dyDescent="0.35">
      <c r="B10" s="249" t="s">
        <v>92</v>
      </c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116" t="s">
        <v>102</v>
      </c>
    </row>
    <row r="11" spans="1:21" x14ac:dyDescent="0.35">
      <c r="B11" s="250" t="s">
        <v>104</v>
      </c>
      <c r="C11" s="248">
        <f>+C8+C9+C10</f>
        <v>0</v>
      </c>
      <c r="D11" s="248">
        <f t="shared" ref="D11:M11" si="0">+D8+D9+D10</f>
        <v>0</v>
      </c>
      <c r="E11" s="248">
        <f t="shared" si="0"/>
        <v>0</v>
      </c>
      <c r="F11" s="248">
        <f t="shared" si="0"/>
        <v>0</v>
      </c>
      <c r="G11" s="248">
        <f t="shared" si="0"/>
        <v>0</v>
      </c>
      <c r="H11" s="248">
        <f t="shared" si="0"/>
        <v>0</v>
      </c>
      <c r="I11" s="248">
        <f t="shared" si="0"/>
        <v>0</v>
      </c>
      <c r="J11" s="248">
        <f t="shared" si="0"/>
        <v>0</v>
      </c>
      <c r="K11" s="248">
        <f t="shared" si="0"/>
        <v>0</v>
      </c>
      <c r="L11" s="248">
        <f t="shared" si="0"/>
        <v>0</v>
      </c>
      <c r="M11" s="248">
        <f t="shared" si="0"/>
        <v>0</v>
      </c>
    </row>
    <row r="12" spans="1:21" ht="15" thickBot="1" x14ac:dyDescent="0.4"/>
    <row r="13" spans="1:21" ht="15" thickBot="1" x14ac:dyDescent="0.4">
      <c r="B13" s="205" t="s">
        <v>44</v>
      </c>
      <c r="C13" s="206">
        <f>IFERROR(IRR(C11:M11,),)</f>
        <v>0</v>
      </c>
    </row>
    <row r="14" spans="1:21" ht="15" thickBot="1" x14ac:dyDescent="0.4"/>
    <row r="15" spans="1:21" x14ac:dyDescent="0.35">
      <c r="B15" s="122" t="s">
        <v>63</v>
      </c>
      <c r="C15" s="123" t="s">
        <v>7</v>
      </c>
      <c r="D15" s="262" t="s">
        <v>89</v>
      </c>
      <c r="E15" s="263"/>
      <c r="F15" s="264"/>
    </row>
    <row r="16" spans="1:21" ht="15" thickBot="1" x14ac:dyDescent="0.4">
      <c r="B16" s="207" t="s">
        <v>9</v>
      </c>
      <c r="C16" s="208"/>
      <c r="D16" s="265"/>
      <c r="E16" s="266"/>
      <c r="F16" s="267"/>
      <c r="G16" s="116" t="s">
        <v>95</v>
      </c>
      <c r="S16" s="204" t="s">
        <v>9</v>
      </c>
    </row>
    <row r="17" spans="2:19" ht="15" thickBot="1" x14ac:dyDescent="0.4">
      <c r="S17" s="204" t="s">
        <v>97</v>
      </c>
    </row>
    <row r="18" spans="2:19" ht="15" thickBot="1" x14ac:dyDescent="0.4">
      <c r="B18" s="205" t="s">
        <v>90</v>
      </c>
      <c r="C18" s="209" t="str">
        <f>IF(C13&gt;C16,"Sì","No")</f>
        <v>No</v>
      </c>
      <c r="S18" s="204" t="s">
        <v>96</v>
      </c>
    </row>
  </sheetData>
  <mergeCells count="2">
    <mergeCell ref="D15:F15"/>
    <mergeCell ref="D16:F16"/>
  </mergeCells>
  <dataValidations count="1">
    <dataValidation type="list" showInputMessage="1" showErrorMessage="1" sqref="B16" xr:uid="{DD7FE08F-5C46-494B-AA24-FB5A18E86272}">
      <formula1>$S$16:$S$18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"/>
  <sheetViews>
    <sheetView showGridLines="0" zoomScale="91" workbookViewId="0"/>
  </sheetViews>
  <sheetFormatPr defaultRowHeight="14.5" x14ac:dyDescent="0.35"/>
  <cols>
    <col min="1" max="1" width="3" customWidth="1"/>
    <col min="2" max="2" width="32.54296875" customWidth="1"/>
    <col min="3" max="3" width="8.81640625" customWidth="1"/>
  </cols>
  <sheetData>
    <row r="1" spans="1:16" ht="17" x14ac:dyDescent="0.35">
      <c r="A1" s="1"/>
      <c r="B1" s="1" t="s">
        <v>39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x14ac:dyDescent="0.35">
      <c r="C2" s="130"/>
    </row>
    <row r="3" spans="1:16" x14ac:dyDescent="0.35">
      <c r="B3" s="252" t="s">
        <v>40</v>
      </c>
      <c r="C3" s="253" t="s">
        <v>43</v>
      </c>
    </row>
    <row r="4" spans="1:16" x14ac:dyDescent="0.35">
      <c r="B4" s="131" t="s">
        <v>42</v>
      </c>
      <c r="C4" s="251">
        <f>deficit_calcolo!C54</f>
        <v>0</v>
      </c>
    </row>
    <row r="5" spans="1:16" x14ac:dyDescent="0.35">
      <c r="B5" s="133" t="s">
        <v>26</v>
      </c>
      <c r="C5" s="230" t="str">
        <f>IF((C4)&lt;0,"Presente","Assente")</f>
        <v>Assente</v>
      </c>
      <c r="D5" s="134"/>
    </row>
    <row r="6" spans="1:16" x14ac:dyDescent="0.35">
      <c r="B6" s="55"/>
      <c r="C6" s="223"/>
      <c r="D6" s="134"/>
    </row>
    <row r="7" spans="1:16" x14ac:dyDescent="0.35">
      <c r="B7" s="252" t="s">
        <v>41</v>
      </c>
      <c r="C7" s="253"/>
    </row>
    <row r="8" spans="1:16" x14ac:dyDescent="0.35">
      <c r="B8" s="131" t="s">
        <v>45</v>
      </c>
      <c r="C8" s="268" t="str">
        <f>+tir_proporzionalità!B16</f>
        <v>1. WACC</v>
      </c>
    </row>
    <row r="9" spans="1:16" x14ac:dyDescent="0.35">
      <c r="B9" s="132" t="s">
        <v>47</v>
      </c>
      <c r="C9" s="226" t="str">
        <f>IF($C$8=tir_proporzionalità!S16,wacc!D27,tir_proporzionalità!C16)</f>
        <v/>
      </c>
      <c r="D9" s="4"/>
      <c r="E9" s="4"/>
      <c r="F9" s="4"/>
      <c r="G9" s="4"/>
      <c r="H9" s="4"/>
      <c r="I9" s="4"/>
      <c r="J9" s="4"/>
      <c r="K9" s="4"/>
    </row>
    <row r="10" spans="1:16" x14ac:dyDescent="0.35">
      <c r="B10" s="132" t="s">
        <v>44</v>
      </c>
      <c r="C10" s="224">
        <f>+tir_proporzionalità!C13</f>
        <v>0</v>
      </c>
      <c r="D10" s="4"/>
      <c r="E10" s="4"/>
      <c r="F10" s="4"/>
      <c r="G10" s="4"/>
      <c r="H10" s="4"/>
      <c r="I10" s="4"/>
      <c r="J10" s="4"/>
      <c r="K10" s="4"/>
    </row>
    <row r="11" spans="1:16" x14ac:dyDescent="0.35">
      <c r="B11" s="132" t="s">
        <v>46</v>
      </c>
      <c r="C11" s="225" t="str">
        <f>+tir_proporzionalità!C18</f>
        <v>No</v>
      </c>
      <c r="D11" s="242" t="s">
        <v>228</v>
      </c>
      <c r="E11" s="4"/>
      <c r="F11" s="4"/>
      <c r="G11" s="4"/>
      <c r="H11" s="4"/>
      <c r="I11" s="4"/>
      <c r="J11" s="4"/>
      <c r="K11" s="4"/>
    </row>
    <row r="12" spans="1:16" x14ac:dyDescent="0.35">
      <c r="D12" s="4"/>
      <c r="E12" s="4"/>
      <c r="F12" s="4"/>
      <c r="G12" s="4"/>
      <c r="H12" s="4"/>
      <c r="I12" s="4"/>
      <c r="J12" s="4"/>
      <c r="K12" s="4"/>
    </row>
    <row r="13" spans="1:16" x14ac:dyDescent="0.35">
      <c r="B13" s="11"/>
    </row>
  </sheetData>
  <pageMargins left="0.7" right="0.7" top="0.75" bottom="0.75" header="0.3" footer="0.3"/>
  <pageSetup paperSize="9" orientation="portrait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AH64"/>
  <sheetViews>
    <sheetView showGridLines="0" zoomScale="85" zoomScaleNormal="85" workbookViewId="0">
      <pane ySplit="16" topLeftCell="A17" activePane="bottomLeft" state="frozen"/>
      <selection pane="bottomLeft"/>
    </sheetView>
  </sheetViews>
  <sheetFormatPr defaultColWidth="8.81640625" defaultRowHeight="14.5" x14ac:dyDescent="0.35"/>
  <cols>
    <col min="1" max="1" width="1.1796875" style="27" customWidth="1"/>
    <col min="2" max="2" width="43.81640625" style="27" customWidth="1"/>
    <col min="3" max="3" width="9.54296875" style="27" customWidth="1"/>
    <col min="4" max="4" width="9.1796875" style="27" customWidth="1"/>
    <col min="5" max="5" width="9.453125" style="27" bestFit="1" customWidth="1"/>
    <col min="6" max="9" width="8.453125" style="27" bestFit="1" customWidth="1"/>
    <col min="10" max="15" width="7.81640625" style="27" bestFit="1" customWidth="1"/>
    <col min="16" max="17" width="7.81640625" style="27" customWidth="1"/>
    <col min="18" max="18" width="6.54296875" style="57" customWidth="1"/>
    <col min="19" max="19" width="1.1796875" style="27" customWidth="1"/>
    <col min="20" max="20" width="8.81640625" style="11"/>
    <col min="21" max="21" width="13.81640625" style="33" bestFit="1" customWidth="1"/>
    <col min="22" max="22" width="9.1796875" style="33" bestFit="1" customWidth="1"/>
    <col min="23" max="23" width="11" style="33" customWidth="1"/>
    <col min="24" max="16384" width="8.81640625" style="27"/>
  </cols>
  <sheetData>
    <row r="1" spans="1:26" s="2" customFormat="1" ht="17" x14ac:dyDescent="0.4">
      <c r="A1" s="1"/>
      <c r="B1" s="1" t="s">
        <v>31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3</v>
      </c>
    </row>
    <row r="2" spans="1:26" ht="3.65" customHeight="1" x14ac:dyDescent="0.35">
      <c r="B2" s="56"/>
      <c r="T2" s="27"/>
      <c r="U2" s="27"/>
      <c r="V2" s="27"/>
      <c r="W2" s="27"/>
      <c r="Z2" s="58"/>
    </row>
    <row r="3" spans="1:26" x14ac:dyDescent="0.35">
      <c r="B3" s="8" t="s">
        <v>0</v>
      </c>
      <c r="C3" s="59" t="str">
        <f>wacc!D27</f>
        <v/>
      </c>
      <c r="D3" s="33" t="s">
        <v>22</v>
      </c>
      <c r="T3" s="27"/>
      <c r="U3" s="27"/>
      <c r="V3" s="27"/>
      <c r="W3" s="27"/>
      <c r="Z3" s="60"/>
    </row>
    <row r="4" spans="1:26" ht="3" customHeight="1" x14ac:dyDescent="0.35">
      <c r="B4" s="56"/>
      <c r="D4" s="33"/>
      <c r="T4" s="27"/>
      <c r="U4" s="27"/>
      <c r="V4" s="27"/>
      <c r="W4" s="27"/>
    </row>
    <row r="5" spans="1:26" x14ac:dyDescent="0.35">
      <c r="B5" s="8" t="s">
        <v>24</v>
      </c>
      <c r="C5" s="61">
        <f>+capex!R25</f>
        <v>0</v>
      </c>
      <c r="D5" s="33" t="s">
        <v>192</v>
      </c>
      <c r="T5" s="27"/>
      <c r="U5" s="27"/>
      <c r="V5" s="27"/>
      <c r="W5" s="27"/>
    </row>
    <row r="6" spans="1:26" ht="3" customHeight="1" x14ac:dyDescent="0.35">
      <c r="B6" s="62"/>
      <c r="C6" s="63"/>
      <c r="T6" s="27"/>
      <c r="U6" s="27"/>
      <c r="V6" s="27"/>
      <c r="W6" s="27"/>
    </row>
    <row r="7" spans="1:26" x14ac:dyDescent="0.35">
      <c r="B7" s="8" t="s">
        <v>29</v>
      </c>
      <c r="C7" s="59">
        <f>wacc!D19</f>
        <v>0</v>
      </c>
      <c r="D7" s="33" t="s">
        <v>22</v>
      </c>
      <c r="T7" s="27"/>
      <c r="U7" s="27"/>
      <c r="V7" s="27"/>
      <c r="W7" s="27"/>
    </row>
    <row r="8" spans="1:26" ht="3" customHeight="1" x14ac:dyDescent="0.35">
      <c r="B8" s="62"/>
      <c r="C8" s="63"/>
      <c r="T8" s="27"/>
      <c r="U8" s="27"/>
      <c r="V8" s="27"/>
      <c r="W8" s="27"/>
    </row>
    <row r="9" spans="1:26" x14ac:dyDescent="0.35">
      <c r="B9" s="8" t="s">
        <v>23</v>
      </c>
      <c r="C9" s="219">
        <v>2026</v>
      </c>
      <c r="D9" s="11" t="s">
        <v>30</v>
      </c>
      <c r="T9" s="27"/>
      <c r="U9" s="27"/>
      <c r="V9" s="27"/>
      <c r="W9" s="27"/>
    </row>
    <row r="10" spans="1:26" s="220" customFormat="1" ht="10.5" x14ac:dyDescent="0.35">
      <c r="C10" s="221">
        <v>0</v>
      </c>
      <c r="D10" s="221">
        <f t="shared" ref="D10:Q16" si="0">C10+1</f>
        <v>1</v>
      </c>
      <c r="E10" s="221">
        <f t="shared" si="0"/>
        <v>2</v>
      </c>
      <c r="F10" s="221">
        <f t="shared" si="0"/>
        <v>3</v>
      </c>
      <c r="G10" s="221">
        <f t="shared" si="0"/>
        <v>4</v>
      </c>
      <c r="H10" s="221">
        <f t="shared" si="0"/>
        <v>5</v>
      </c>
      <c r="I10" s="221">
        <f t="shared" si="0"/>
        <v>6</v>
      </c>
      <c r="J10" s="221">
        <f t="shared" si="0"/>
        <v>7</v>
      </c>
      <c r="K10" s="221">
        <f t="shared" si="0"/>
        <v>8</v>
      </c>
      <c r="L10" s="221">
        <f t="shared" si="0"/>
        <v>9</v>
      </c>
      <c r="M10" s="221">
        <f t="shared" si="0"/>
        <v>10</v>
      </c>
      <c r="N10" s="221">
        <f t="shared" si="0"/>
        <v>11</v>
      </c>
      <c r="O10" s="221">
        <f t="shared" si="0"/>
        <v>12</v>
      </c>
      <c r="P10" s="221">
        <f t="shared" si="0"/>
        <v>13</v>
      </c>
      <c r="Q10" s="221">
        <f t="shared" si="0"/>
        <v>14</v>
      </c>
      <c r="R10" s="221"/>
    </row>
    <row r="11" spans="1:26" x14ac:dyDescent="0.35">
      <c r="A11" s="180"/>
      <c r="B11" s="180" t="s">
        <v>26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2"/>
    </row>
    <row r="12" spans="1:26" ht="3.65" customHeight="1" x14ac:dyDescent="0.35">
      <c r="C12" s="57"/>
      <c r="E12" s="57"/>
    </row>
    <row r="13" spans="1:26" x14ac:dyDescent="0.35">
      <c r="B13" s="100" t="s">
        <v>27</v>
      </c>
      <c r="C13" s="179">
        <f>C54</f>
        <v>0</v>
      </c>
      <c r="D13" s="242" t="s">
        <v>194</v>
      </c>
      <c r="E13" s="240"/>
      <c r="F13" s="107"/>
      <c r="G13" s="107"/>
      <c r="H13" s="107"/>
      <c r="I13" s="107"/>
      <c r="J13" s="107"/>
      <c r="K13" s="107"/>
      <c r="L13" s="107"/>
      <c r="M13" s="107"/>
      <c r="N13" s="107"/>
      <c r="O13" s="238"/>
      <c r="P13" s="238"/>
      <c r="Q13" s="101"/>
      <c r="R13" s="101"/>
    </row>
    <row r="14" spans="1:26" x14ac:dyDescent="0.35">
      <c r="B14" s="99" t="s">
        <v>28</v>
      </c>
      <c r="C14" s="177">
        <f>-C13</f>
        <v>0</v>
      </c>
      <c r="D14" s="242" t="s">
        <v>195</v>
      </c>
      <c r="E14" s="107"/>
      <c r="F14" s="241"/>
      <c r="G14" s="241"/>
      <c r="H14" s="241"/>
      <c r="I14" s="241"/>
      <c r="J14" s="241"/>
      <c r="K14" s="241"/>
      <c r="L14" s="241"/>
      <c r="M14" s="241"/>
      <c r="N14" s="241"/>
      <c r="O14" s="104"/>
      <c r="P14" s="104"/>
      <c r="Q14" s="104"/>
      <c r="R14" s="105"/>
    </row>
    <row r="15" spans="1:26" ht="3" customHeight="1" x14ac:dyDescent="0.35">
      <c r="B15" s="55"/>
      <c r="C15" s="29"/>
      <c r="D15" s="102"/>
      <c r="F15" s="103"/>
      <c r="G15" s="103"/>
      <c r="H15" s="103"/>
      <c r="I15" s="103"/>
      <c r="J15" s="103"/>
      <c r="K15" s="103"/>
      <c r="L15" s="103"/>
      <c r="M15" s="103"/>
      <c r="N15" s="103"/>
      <c r="O15" s="104"/>
      <c r="P15" s="104"/>
      <c r="Q15" s="104"/>
      <c r="R15" s="105"/>
    </row>
    <row r="16" spans="1:26" ht="14.5" customHeight="1" x14ac:dyDescent="0.35">
      <c r="A16" s="64"/>
      <c r="B16" s="64" t="s">
        <v>25</v>
      </c>
      <c r="C16" s="64">
        <f>+C9</f>
        <v>2026</v>
      </c>
      <c r="D16" s="64">
        <f>C16+1</f>
        <v>2027</v>
      </c>
      <c r="E16" s="64">
        <f t="shared" si="0"/>
        <v>2028</v>
      </c>
      <c r="F16" s="64">
        <f t="shared" si="0"/>
        <v>2029</v>
      </c>
      <c r="G16" s="64">
        <f t="shared" si="0"/>
        <v>2030</v>
      </c>
      <c r="H16" s="64">
        <f t="shared" si="0"/>
        <v>2031</v>
      </c>
      <c r="I16" s="64">
        <f t="shared" si="0"/>
        <v>2032</v>
      </c>
      <c r="J16" s="64">
        <f t="shared" si="0"/>
        <v>2033</v>
      </c>
      <c r="K16" s="64">
        <f t="shared" si="0"/>
        <v>2034</v>
      </c>
      <c r="L16" s="64">
        <f t="shared" si="0"/>
        <v>2035</v>
      </c>
      <c r="M16" s="64">
        <f t="shared" si="0"/>
        <v>2036</v>
      </c>
      <c r="N16" s="64">
        <f t="shared" si="0"/>
        <v>2037</v>
      </c>
      <c r="O16" s="64">
        <f t="shared" si="0"/>
        <v>2038</v>
      </c>
      <c r="P16" s="64">
        <f t="shared" si="0"/>
        <v>2039</v>
      </c>
      <c r="Q16" s="64">
        <f t="shared" si="0"/>
        <v>2040</v>
      </c>
      <c r="R16" s="65" t="s">
        <v>4</v>
      </c>
      <c r="T16" s="11" t="s">
        <v>201</v>
      </c>
    </row>
    <row r="17" spans="1:30" s="33" customFormat="1" ht="3" customHeight="1" x14ac:dyDescent="0.35"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7"/>
      <c r="T17" s="11"/>
    </row>
    <row r="18" spans="1:30" ht="14.5" customHeight="1" x14ac:dyDescent="0.35">
      <c r="A18" s="180"/>
      <c r="B18" s="180" t="s">
        <v>81</v>
      </c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2"/>
      <c r="T18" s="11" t="s">
        <v>209</v>
      </c>
    </row>
    <row r="19" spans="1:30" x14ac:dyDescent="0.35">
      <c r="B19" s="28" t="s">
        <v>32</v>
      </c>
      <c r="N19" s="27" t="s">
        <v>3</v>
      </c>
      <c r="T19" s="11" t="s">
        <v>38</v>
      </c>
    </row>
    <row r="20" spans="1:30" x14ac:dyDescent="0.35">
      <c r="B20" s="68" t="s">
        <v>34</v>
      </c>
      <c r="C20" s="161">
        <f>ricavi!C19</f>
        <v>0</v>
      </c>
      <c r="D20" s="161">
        <f>ricavi!D19</f>
        <v>0</v>
      </c>
      <c r="E20" s="161">
        <f>ricavi!E19</f>
        <v>0</v>
      </c>
      <c r="F20" s="161">
        <f>ricavi!F19</f>
        <v>0</v>
      </c>
      <c r="G20" s="161">
        <f>ricavi!G19</f>
        <v>0</v>
      </c>
      <c r="H20" s="161">
        <f>ricavi!H19</f>
        <v>0</v>
      </c>
      <c r="I20" s="161">
        <f>ricavi!I19</f>
        <v>0</v>
      </c>
      <c r="J20" s="161">
        <f>ricavi!J19</f>
        <v>0</v>
      </c>
      <c r="K20" s="161">
        <f>ricavi!K19</f>
        <v>0</v>
      </c>
      <c r="L20" s="161">
        <f>ricavi!L19</f>
        <v>0</v>
      </c>
      <c r="M20" s="161">
        <f>ricavi!M19</f>
        <v>0</v>
      </c>
      <c r="N20" s="161">
        <f>ricavi!N19</f>
        <v>0</v>
      </c>
      <c r="O20" s="161">
        <f>ricavi!O19</f>
        <v>0</v>
      </c>
      <c r="P20" s="161">
        <f>ricavi!P19</f>
        <v>0</v>
      </c>
      <c r="Q20" s="161">
        <f>ricavi!Q19</f>
        <v>0</v>
      </c>
    </row>
    <row r="21" spans="1:30" x14ac:dyDescent="0.35">
      <c r="B21" s="68" t="s">
        <v>35</v>
      </c>
      <c r="C21" s="161">
        <f>ricavi!C20</f>
        <v>0</v>
      </c>
      <c r="D21" s="161">
        <f>ricavi!D20</f>
        <v>0</v>
      </c>
      <c r="E21" s="161">
        <f>ricavi!E20</f>
        <v>0</v>
      </c>
      <c r="F21" s="161">
        <f>ricavi!F20</f>
        <v>0</v>
      </c>
      <c r="G21" s="161">
        <f>ricavi!G20</f>
        <v>0</v>
      </c>
      <c r="H21" s="161">
        <f>ricavi!H20</f>
        <v>0</v>
      </c>
      <c r="I21" s="161">
        <f>ricavi!I20</f>
        <v>0</v>
      </c>
      <c r="J21" s="161">
        <f>ricavi!J20</f>
        <v>0</v>
      </c>
      <c r="K21" s="161">
        <f>ricavi!K20</f>
        <v>0</v>
      </c>
      <c r="L21" s="161">
        <f>ricavi!L20</f>
        <v>0</v>
      </c>
      <c r="M21" s="161">
        <f>ricavi!M20</f>
        <v>0</v>
      </c>
      <c r="N21" s="161">
        <f>ricavi!N20</f>
        <v>0</v>
      </c>
      <c r="O21" s="161">
        <f>ricavi!O20</f>
        <v>0</v>
      </c>
      <c r="P21" s="161">
        <f>ricavi!P20</f>
        <v>0</v>
      </c>
      <c r="Q21" s="161">
        <f>ricavi!Q20</f>
        <v>0</v>
      </c>
    </row>
    <row r="22" spans="1:30" x14ac:dyDescent="0.35">
      <c r="B22" s="68" t="s">
        <v>36</v>
      </c>
      <c r="C22" s="161">
        <f>ricavi!C21</f>
        <v>0</v>
      </c>
      <c r="D22" s="161">
        <f>ricavi!D21</f>
        <v>0</v>
      </c>
      <c r="E22" s="161">
        <f>ricavi!E21</f>
        <v>0</v>
      </c>
      <c r="F22" s="161">
        <f>ricavi!F21</f>
        <v>0</v>
      </c>
      <c r="G22" s="161">
        <f>ricavi!G21</f>
        <v>0</v>
      </c>
      <c r="H22" s="161">
        <f>ricavi!H21</f>
        <v>0</v>
      </c>
      <c r="I22" s="161">
        <f>ricavi!I21</f>
        <v>0</v>
      </c>
      <c r="J22" s="161">
        <f>ricavi!J21</f>
        <v>0</v>
      </c>
      <c r="K22" s="161">
        <f>ricavi!K21</f>
        <v>0</v>
      </c>
      <c r="L22" s="161">
        <f>ricavi!L21</f>
        <v>0</v>
      </c>
      <c r="M22" s="161">
        <f>ricavi!M21</f>
        <v>0</v>
      </c>
      <c r="N22" s="161">
        <f>ricavi!N21</f>
        <v>0</v>
      </c>
      <c r="O22" s="161">
        <f>ricavi!O21</f>
        <v>0</v>
      </c>
      <c r="P22" s="161">
        <f>ricavi!P21</f>
        <v>0</v>
      </c>
      <c r="Q22" s="161">
        <f>ricavi!Q21</f>
        <v>0</v>
      </c>
    </row>
    <row r="23" spans="1:30" x14ac:dyDescent="0.35">
      <c r="B23" s="68" t="s">
        <v>37</v>
      </c>
      <c r="C23" s="161">
        <f>ricavi!C22</f>
        <v>0</v>
      </c>
      <c r="D23" s="161">
        <f>ricavi!D22</f>
        <v>0</v>
      </c>
      <c r="E23" s="161">
        <f>ricavi!E22</f>
        <v>0</v>
      </c>
      <c r="F23" s="161">
        <f>ricavi!F22</f>
        <v>0</v>
      </c>
      <c r="G23" s="161">
        <f>ricavi!G22</f>
        <v>0</v>
      </c>
      <c r="H23" s="161">
        <f>ricavi!H22</f>
        <v>0</v>
      </c>
      <c r="I23" s="161">
        <f>ricavi!I22</f>
        <v>0</v>
      </c>
      <c r="J23" s="161">
        <f>ricavi!J22</f>
        <v>0</v>
      </c>
      <c r="K23" s="161">
        <f>ricavi!K22</f>
        <v>0</v>
      </c>
      <c r="L23" s="161">
        <f>ricavi!L22</f>
        <v>0</v>
      </c>
      <c r="M23" s="161">
        <f>ricavi!M22</f>
        <v>0</v>
      </c>
      <c r="N23" s="161">
        <f>ricavi!N22</f>
        <v>0</v>
      </c>
      <c r="O23" s="161">
        <f>ricavi!O22</f>
        <v>0</v>
      </c>
      <c r="P23" s="161">
        <f>ricavi!P22</f>
        <v>0</v>
      </c>
      <c r="Q23" s="161">
        <f>ricavi!Q22</f>
        <v>0</v>
      </c>
      <c r="R23" s="69"/>
      <c r="S23" s="57"/>
      <c r="U23" s="70"/>
      <c r="V23" s="70"/>
      <c r="W23" s="70"/>
    </row>
    <row r="24" spans="1:30" x14ac:dyDescent="0.35">
      <c r="B24" s="71" t="s">
        <v>33</v>
      </c>
      <c r="C24" s="162">
        <f>SUM(C20:C23)</f>
        <v>0</v>
      </c>
      <c r="D24" s="162">
        <f t="shared" ref="D24:Q24" si="1">SUM(D20:D23)</f>
        <v>0</v>
      </c>
      <c r="E24" s="162">
        <f t="shared" si="1"/>
        <v>0</v>
      </c>
      <c r="F24" s="162">
        <f t="shared" si="1"/>
        <v>0</v>
      </c>
      <c r="G24" s="162">
        <f t="shared" si="1"/>
        <v>0</v>
      </c>
      <c r="H24" s="162">
        <f t="shared" si="1"/>
        <v>0</v>
      </c>
      <c r="I24" s="162">
        <f t="shared" si="1"/>
        <v>0</v>
      </c>
      <c r="J24" s="162">
        <f t="shared" si="1"/>
        <v>0</v>
      </c>
      <c r="K24" s="162">
        <f t="shared" si="1"/>
        <v>0</v>
      </c>
      <c r="L24" s="162">
        <f t="shared" si="1"/>
        <v>0</v>
      </c>
      <c r="M24" s="162">
        <f t="shared" si="1"/>
        <v>0</v>
      </c>
      <c r="N24" s="162">
        <f t="shared" si="1"/>
        <v>0</v>
      </c>
      <c r="O24" s="162">
        <f t="shared" si="1"/>
        <v>0</v>
      </c>
      <c r="P24" s="162">
        <f t="shared" si="1"/>
        <v>0</v>
      </c>
      <c r="Q24" s="162">
        <f t="shared" si="1"/>
        <v>0</v>
      </c>
      <c r="R24" s="72"/>
      <c r="U24" s="32"/>
      <c r="W24" s="70"/>
      <c r="AA24" s="11"/>
      <c r="AB24" s="11"/>
      <c r="AC24" s="11"/>
      <c r="AD24" s="11"/>
    </row>
    <row r="25" spans="1:30" x14ac:dyDescent="0.35"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31"/>
      <c r="U25" s="32"/>
      <c r="W25" s="70"/>
      <c r="X25" s="11"/>
      <c r="Y25" s="11"/>
      <c r="Z25" s="11"/>
      <c r="AA25" s="11"/>
      <c r="AB25" s="11"/>
      <c r="AC25" s="11"/>
    </row>
    <row r="26" spans="1:30" ht="14.5" customHeight="1" x14ac:dyDescent="0.35">
      <c r="B26" s="55" t="s">
        <v>140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4"/>
      <c r="O26" s="74"/>
      <c r="P26" s="74"/>
      <c r="Q26" s="74"/>
      <c r="R26" s="75"/>
      <c r="T26" s="11" t="s">
        <v>48</v>
      </c>
      <c r="U26" s="32"/>
      <c r="W26" s="70"/>
      <c r="X26" s="11"/>
      <c r="Y26" s="11"/>
      <c r="Z26" s="11"/>
      <c r="AA26" s="11"/>
      <c r="AB26" s="11"/>
      <c r="AC26" s="11"/>
    </row>
    <row r="27" spans="1:30" x14ac:dyDescent="0.35">
      <c r="B27" s="68" t="s">
        <v>119</v>
      </c>
      <c r="C27" s="163">
        <f>costi!C5</f>
        <v>0</v>
      </c>
      <c r="D27" s="163">
        <f>costi!D5</f>
        <v>0</v>
      </c>
      <c r="E27" s="163">
        <f>costi!E5</f>
        <v>0</v>
      </c>
      <c r="F27" s="163">
        <f>costi!F5</f>
        <v>0</v>
      </c>
      <c r="G27" s="163">
        <f>costi!G5</f>
        <v>0</v>
      </c>
      <c r="H27" s="163">
        <f>costi!H5</f>
        <v>0</v>
      </c>
      <c r="I27" s="163">
        <f>costi!I5</f>
        <v>0</v>
      </c>
      <c r="J27" s="163">
        <f>costi!J5</f>
        <v>0</v>
      </c>
      <c r="K27" s="163">
        <f>costi!K5</f>
        <v>0</v>
      </c>
      <c r="L27" s="163">
        <f>costi!L5</f>
        <v>0</v>
      </c>
      <c r="M27" s="163">
        <f>costi!M5</f>
        <v>0</v>
      </c>
      <c r="N27" s="163">
        <f>costi!N5</f>
        <v>0</v>
      </c>
      <c r="O27" s="163">
        <f>costi!O5</f>
        <v>0</v>
      </c>
      <c r="P27" s="163">
        <f>costi!P5</f>
        <v>0</v>
      </c>
      <c r="Q27" s="163">
        <f>costi!Q5</f>
        <v>0</v>
      </c>
      <c r="R27" s="76"/>
      <c r="U27" s="32"/>
      <c r="W27" s="70"/>
    </row>
    <row r="28" spans="1:30" x14ac:dyDescent="0.35">
      <c r="B28" s="68" t="s">
        <v>114</v>
      </c>
      <c r="C28" s="163">
        <f>costi!C10</f>
        <v>0</v>
      </c>
      <c r="D28" s="163">
        <f>costi!D10</f>
        <v>0</v>
      </c>
      <c r="E28" s="163">
        <f>costi!E10</f>
        <v>0</v>
      </c>
      <c r="F28" s="163">
        <f>costi!F10</f>
        <v>0</v>
      </c>
      <c r="G28" s="163">
        <f>costi!G10</f>
        <v>0</v>
      </c>
      <c r="H28" s="163">
        <f>costi!H10</f>
        <v>0</v>
      </c>
      <c r="I28" s="163">
        <f>costi!I10</f>
        <v>0</v>
      </c>
      <c r="J28" s="163">
        <f>costi!J10</f>
        <v>0</v>
      </c>
      <c r="K28" s="163">
        <f>costi!K10</f>
        <v>0</v>
      </c>
      <c r="L28" s="163">
        <f>costi!L10</f>
        <v>0</v>
      </c>
      <c r="M28" s="163">
        <f>costi!M10</f>
        <v>0</v>
      </c>
      <c r="N28" s="163">
        <f>costi!N10</f>
        <v>0</v>
      </c>
      <c r="O28" s="163">
        <f>costi!O10</f>
        <v>0</v>
      </c>
      <c r="P28" s="163">
        <f>costi!P10</f>
        <v>0</v>
      </c>
      <c r="Q28" s="163">
        <f>costi!Q10</f>
        <v>0</v>
      </c>
      <c r="R28" s="76"/>
      <c r="U28" s="32"/>
      <c r="W28" s="70"/>
    </row>
    <row r="29" spans="1:30" x14ac:dyDescent="0.35">
      <c r="B29" s="68" t="s">
        <v>70</v>
      </c>
      <c r="C29" s="163">
        <f>costi!C15</f>
        <v>0</v>
      </c>
      <c r="D29" s="163">
        <f>costi!D15</f>
        <v>0</v>
      </c>
      <c r="E29" s="163">
        <f>costi!E15</f>
        <v>0</v>
      </c>
      <c r="F29" s="163">
        <f>costi!F15</f>
        <v>0</v>
      </c>
      <c r="G29" s="163">
        <f>costi!G15</f>
        <v>0</v>
      </c>
      <c r="H29" s="163">
        <f>costi!H15</f>
        <v>0</v>
      </c>
      <c r="I29" s="163">
        <f>costi!I15</f>
        <v>0</v>
      </c>
      <c r="J29" s="163">
        <f>costi!J15</f>
        <v>0</v>
      </c>
      <c r="K29" s="163">
        <f>costi!K15</f>
        <v>0</v>
      </c>
      <c r="L29" s="163">
        <f>costi!L15</f>
        <v>0</v>
      </c>
      <c r="M29" s="163">
        <f>costi!M15</f>
        <v>0</v>
      </c>
      <c r="N29" s="163">
        <f>costi!N15</f>
        <v>0</v>
      </c>
      <c r="O29" s="163">
        <f>costi!O15</f>
        <v>0</v>
      </c>
      <c r="P29" s="163">
        <f>costi!P15</f>
        <v>0</v>
      </c>
      <c r="Q29" s="163">
        <f>costi!Q15</f>
        <v>0</v>
      </c>
      <c r="R29" s="76"/>
      <c r="U29" s="32"/>
      <c r="W29" s="70"/>
    </row>
    <row r="30" spans="1:30" x14ac:dyDescent="0.35">
      <c r="B30" s="71" t="s">
        <v>126</v>
      </c>
      <c r="C30" s="164">
        <f>SUM(C27:C29)</f>
        <v>0</v>
      </c>
      <c r="D30" s="164">
        <f t="shared" ref="D30:Q30" si="2">SUM(D27:D29)</f>
        <v>0</v>
      </c>
      <c r="E30" s="164">
        <f t="shared" si="2"/>
        <v>0</v>
      </c>
      <c r="F30" s="164">
        <f t="shared" si="2"/>
        <v>0</v>
      </c>
      <c r="G30" s="164">
        <f t="shared" si="2"/>
        <v>0</v>
      </c>
      <c r="H30" s="164">
        <f t="shared" si="2"/>
        <v>0</v>
      </c>
      <c r="I30" s="164">
        <f t="shared" si="2"/>
        <v>0</v>
      </c>
      <c r="J30" s="164">
        <f t="shared" si="2"/>
        <v>0</v>
      </c>
      <c r="K30" s="164">
        <f t="shared" si="2"/>
        <v>0</v>
      </c>
      <c r="L30" s="164">
        <f t="shared" si="2"/>
        <v>0</v>
      </c>
      <c r="M30" s="164">
        <f t="shared" si="2"/>
        <v>0</v>
      </c>
      <c r="N30" s="164">
        <f t="shared" si="2"/>
        <v>0</v>
      </c>
      <c r="O30" s="164">
        <f t="shared" si="2"/>
        <v>0</v>
      </c>
      <c r="P30" s="164">
        <f t="shared" si="2"/>
        <v>0</v>
      </c>
      <c r="Q30" s="164">
        <f t="shared" si="2"/>
        <v>0</v>
      </c>
      <c r="R30" s="77"/>
      <c r="U30" s="32"/>
      <c r="W30" s="70"/>
    </row>
    <row r="31" spans="1:30" x14ac:dyDescent="0.35">
      <c r="B31" s="2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9"/>
      <c r="U31" s="32"/>
      <c r="W31" s="70"/>
    </row>
    <row r="32" spans="1:30" x14ac:dyDescent="0.35">
      <c r="B32" s="80" t="s">
        <v>141</v>
      </c>
      <c r="C32" s="165">
        <f t="shared" ref="C32:Q32" si="3">C24-C30</f>
        <v>0</v>
      </c>
      <c r="D32" s="165">
        <f t="shared" si="3"/>
        <v>0</v>
      </c>
      <c r="E32" s="165">
        <f t="shared" si="3"/>
        <v>0</v>
      </c>
      <c r="F32" s="165">
        <f t="shared" si="3"/>
        <v>0</v>
      </c>
      <c r="G32" s="165">
        <f t="shared" si="3"/>
        <v>0</v>
      </c>
      <c r="H32" s="165">
        <f t="shared" si="3"/>
        <v>0</v>
      </c>
      <c r="I32" s="165">
        <f t="shared" si="3"/>
        <v>0</v>
      </c>
      <c r="J32" s="165">
        <f t="shared" si="3"/>
        <v>0</v>
      </c>
      <c r="K32" s="165">
        <f t="shared" si="3"/>
        <v>0</v>
      </c>
      <c r="L32" s="165">
        <f t="shared" si="3"/>
        <v>0</v>
      </c>
      <c r="M32" s="165">
        <f t="shared" si="3"/>
        <v>0</v>
      </c>
      <c r="N32" s="165">
        <f t="shared" si="3"/>
        <v>0</v>
      </c>
      <c r="O32" s="165">
        <f t="shared" si="3"/>
        <v>0</v>
      </c>
      <c r="P32" s="165">
        <f t="shared" si="3"/>
        <v>0</v>
      </c>
      <c r="Q32" s="165">
        <f t="shared" si="3"/>
        <v>0</v>
      </c>
      <c r="R32" s="81"/>
      <c r="U32" s="32"/>
      <c r="W32" s="70"/>
    </row>
    <row r="33" spans="2:34" x14ac:dyDescent="0.35">
      <c r="B33" s="2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9"/>
      <c r="U33" s="32"/>
      <c r="W33" s="70"/>
    </row>
    <row r="34" spans="2:34" x14ac:dyDescent="0.35">
      <c r="B34" s="28" t="s">
        <v>144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3"/>
      <c r="T34" s="11" t="s">
        <v>48</v>
      </c>
      <c r="U34" s="32"/>
      <c r="W34" s="70"/>
    </row>
    <row r="35" spans="2:34" x14ac:dyDescent="0.35">
      <c r="B35" s="68" t="s">
        <v>129</v>
      </c>
      <c r="C35" s="166">
        <f>costi!C23</f>
        <v>0</v>
      </c>
      <c r="D35" s="166">
        <f>costi!D23</f>
        <v>0</v>
      </c>
      <c r="E35" s="166">
        <f>costi!E23</f>
        <v>0</v>
      </c>
      <c r="F35" s="166">
        <f>costi!F23</f>
        <v>0</v>
      </c>
      <c r="G35" s="166">
        <f>costi!G23</f>
        <v>0</v>
      </c>
      <c r="H35" s="166">
        <f>costi!H23</f>
        <v>0</v>
      </c>
      <c r="I35" s="166">
        <f>costi!I23</f>
        <v>0</v>
      </c>
      <c r="J35" s="166">
        <f>costi!J23</f>
        <v>0</v>
      </c>
      <c r="K35" s="166">
        <f>costi!K23</f>
        <v>0</v>
      </c>
      <c r="L35" s="166">
        <f>costi!L23</f>
        <v>0</v>
      </c>
      <c r="M35" s="166">
        <f>costi!M23</f>
        <v>0</v>
      </c>
      <c r="N35" s="166">
        <f>costi!N23</f>
        <v>0</v>
      </c>
      <c r="O35" s="166">
        <f>costi!O23</f>
        <v>0</v>
      </c>
      <c r="P35" s="166">
        <f>costi!P23</f>
        <v>0</v>
      </c>
      <c r="Q35" s="166">
        <f>costi!Q23</f>
        <v>0</v>
      </c>
      <c r="R35" s="83"/>
      <c r="U35" s="32"/>
      <c r="W35" s="70"/>
    </row>
    <row r="36" spans="2:34" x14ac:dyDescent="0.35">
      <c r="B36" s="68" t="s">
        <v>70</v>
      </c>
      <c r="C36" s="166">
        <f>costi!C26</f>
        <v>0</v>
      </c>
      <c r="D36" s="166">
        <f>costi!D26</f>
        <v>0</v>
      </c>
      <c r="E36" s="166">
        <f>costi!E26</f>
        <v>0</v>
      </c>
      <c r="F36" s="166">
        <f>costi!F26</f>
        <v>0</v>
      </c>
      <c r="G36" s="166">
        <f>costi!G26</f>
        <v>0</v>
      </c>
      <c r="H36" s="166">
        <f>costi!H26</f>
        <v>0</v>
      </c>
      <c r="I36" s="166">
        <f>costi!I26</f>
        <v>0</v>
      </c>
      <c r="J36" s="166">
        <f>costi!J26</f>
        <v>0</v>
      </c>
      <c r="K36" s="166">
        <f>costi!K26</f>
        <v>0</v>
      </c>
      <c r="L36" s="166">
        <f>costi!L26</f>
        <v>0</v>
      </c>
      <c r="M36" s="166">
        <f>costi!M26</f>
        <v>0</v>
      </c>
      <c r="N36" s="166">
        <f>costi!N26</f>
        <v>0</v>
      </c>
      <c r="O36" s="166">
        <f>costi!O26</f>
        <v>0</v>
      </c>
      <c r="P36" s="166">
        <f>costi!P26</f>
        <v>0</v>
      </c>
      <c r="Q36" s="166">
        <f>costi!Q26</f>
        <v>0</v>
      </c>
      <c r="R36" s="83"/>
      <c r="U36" s="32"/>
      <c r="W36" s="70"/>
    </row>
    <row r="37" spans="2:34" x14ac:dyDescent="0.35">
      <c r="B37" s="68" t="s">
        <v>65</v>
      </c>
      <c r="C37" s="163">
        <f>ammortamenti!C35</f>
        <v>0</v>
      </c>
      <c r="D37" s="163">
        <f>ammortamenti!D35</f>
        <v>0</v>
      </c>
      <c r="E37" s="163">
        <f>ammortamenti!E35</f>
        <v>0</v>
      </c>
      <c r="F37" s="163">
        <f>ammortamenti!F35</f>
        <v>0</v>
      </c>
      <c r="G37" s="163">
        <f>ammortamenti!G35</f>
        <v>0</v>
      </c>
      <c r="H37" s="163">
        <f>ammortamenti!H35</f>
        <v>0</v>
      </c>
      <c r="I37" s="163">
        <f>ammortamenti!I35</f>
        <v>0</v>
      </c>
      <c r="J37" s="163">
        <f>ammortamenti!J35</f>
        <v>0</v>
      </c>
      <c r="K37" s="163">
        <f>ammortamenti!K35</f>
        <v>0</v>
      </c>
      <c r="L37" s="163">
        <f>ammortamenti!L35</f>
        <v>0</v>
      </c>
      <c r="M37" s="163">
        <f>ammortamenti!M35</f>
        <v>0</v>
      </c>
      <c r="N37" s="163">
        <f>ammortamenti!N35</f>
        <v>0</v>
      </c>
      <c r="O37" s="163">
        <f>ammortamenti!O35</f>
        <v>0</v>
      </c>
      <c r="P37" s="163">
        <f>ammortamenti!P35</f>
        <v>0</v>
      </c>
      <c r="Q37" s="163">
        <f>ammortamenti!Q35</f>
        <v>0</v>
      </c>
      <c r="R37" s="84"/>
      <c r="U37" s="32"/>
      <c r="W37" s="70"/>
    </row>
    <row r="38" spans="2:34" x14ac:dyDescent="0.35">
      <c r="B38" s="71" t="s">
        <v>128</v>
      </c>
      <c r="C38" s="164">
        <f>SUM(C35:C37)</f>
        <v>0</v>
      </c>
      <c r="D38" s="164">
        <f t="shared" ref="D38:Q38" si="4">SUM(D35:D37)</f>
        <v>0</v>
      </c>
      <c r="E38" s="164">
        <f t="shared" si="4"/>
        <v>0</v>
      </c>
      <c r="F38" s="164">
        <f t="shared" si="4"/>
        <v>0</v>
      </c>
      <c r="G38" s="164">
        <f t="shared" si="4"/>
        <v>0</v>
      </c>
      <c r="H38" s="164">
        <f t="shared" si="4"/>
        <v>0</v>
      </c>
      <c r="I38" s="164">
        <f t="shared" si="4"/>
        <v>0</v>
      </c>
      <c r="J38" s="164">
        <f t="shared" si="4"/>
        <v>0</v>
      </c>
      <c r="K38" s="164">
        <f t="shared" si="4"/>
        <v>0</v>
      </c>
      <c r="L38" s="164">
        <f t="shared" si="4"/>
        <v>0</v>
      </c>
      <c r="M38" s="164">
        <f t="shared" si="4"/>
        <v>0</v>
      </c>
      <c r="N38" s="164">
        <f t="shared" si="4"/>
        <v>0</v>
      </c>
      <c r="O38" s="164">
        <f t="shared" si="4"/>
        <v>0</v>
      </c>
      <c r="P38" s="164">
        <f t="shared" si="4"/>
        <v>0</v>
      </c>
      <c r="Q38" s="164">
        <f t="shared" si="4"/>
        <v>0</v>
      </c>
      <c r="R38" s="77"/>
      <c r="U38" s="32"/>
      <c r="W38" s="70"/>
    </row>
    <row r="39" spans="2:34" x14ac:dyDescent="0.35">
      <c r="B39" s="68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84"/>
      <c r="U39" s="32"/>
      <c r="W39" s="70"/>
    </row>
    <row r="40" spans="2:34" ht="15" thickBot="1" x14ac:dyDescent="0.4">
      <c r="B40" s="85" t="s">
        <v>142</v>
      </c>
      <c r="C40" s="167">
        <f>C32-C38</f>
        <v>0</v>
      </c>
      <c r="D40" s="167">
        <f t="shared" ref="D40:Q40" si="5">D32-D38</f>
        <v>0</v>
      </c>
      <c r="E40" s="167">
        <f t="shared" si="5"/>
        <v>0</v>
      </c>
      <c r="F40" s="167">
        <f t="shared" si="5"/>
        <v>0</v>
      </c>
      <c r="G40" s="167">
        <f t="shared" si="5"/>
        <v>0</v>
      </c>
      <c r="H40" s="167">
        <f t="shared" si="5"/>
        <v>0</v>
      </c>
      <c r="I40" s="167">
        <f t="shared" si="5"/>
        <v>0</v>
      </c>
      <c r="J40" s="167">
        <f t="shared" si="5"/>
        <v>0</v>
      </c>
      <c r="K40" s="167">
        <f t="shared" si="5"/>
        <v>0</v>
      </c>
      <c r="L40" s="167">
        <f t="shared" si="5"/>
        <v>0</v>
      </c>
      <c r="M40" s="167">
        <f t="shared" si="5"/>
        <v>0</v>
      </c>
      <c r="N40" s="167">
        <f t="shared" si="5"/>
        <v>0</v>
      </c>
      <c r="O40" s="167">
        <f t="shared" si="5"/>
        <v>0</v>
      </c>
      <c r="P40" s="167">
        <f t="shared" si="5"/>
        <v>0</v>
      </c>
      <c r="Q40" s="167">
        <f t="shared" si="5"/>
        <v>0</v>
      </c>
      <c r="R40" s="86"/>
      <c r="S40" s="32"/>
      <c r="U40" s="32"/>
      <c r="W40" s="70"/>
      <c r="X40" s="33" t="s">
        <v>3</v>
      </c>
      <c r="Y40" s="33" t="s">
        <v>3</v>
      </c>
      <c r="Z40" s="33" t="s">
        <v>3</v>
      </c>
      <c r="AA40" s="33" t="s">
        <v>3</v>
      </c>
      <c r="AB40" s="33" t="s">
        <v>3</v>
      </c>
      <c r="AC40" s="33" t="s">
        <v>3</v>
      </c>
      <c r="AD40" s="33" t="s">
        <v>3</v>
      </c>
      <c r="AE40" s="33" t="s">
        <v>3</v>
      </c>
      <c r="AF40" s="33" t="s">
        <v>3</v>
      </c>
      <c r="AG40" s="33" t="s">
        <v>3</v>
      </c>
      <c r="AH40" s="33" t="s">
        <v>3</v>
      </c>
    </row>
    <row r="41" spans="2:34" s="89" customFormat="1" ht="15" thickTop="1" x14ac:dyDescent="0.35">
      <c r="B41" s="87" t="s">
        <v>143</v>
      </c>
      <c r="C41" s="168" t="str">
        <f>IFERROR(C40/C24,"")</f>
        <v/>
      </c>
      <c r="D41" s="168" t="str">
        <f t="shared" ref="D41:Q41" si="6">IFERROR(D40/D24,"")</f>
        <v/>
      </c>
      <c r="E41" s="169" t="str">
        <f t="shared" si="6"/>
        <v/>
      </c>
      <c r="F41" s="169" t="str">
        <f t="shared" si="6"/>
        <v/>
      </c>
      <c r="G41" s="169" t="str">
        <f t="shared" si="6"/>
        <v/>
      </c>
      <c r="H41" s="169" t="str">
        <f t="shared" si="6"/>
        <v/>
      </c>
      <c r="I41" s="169" t="str">
        <f t="shared" si="6"/>
        <v/>
      </c>
      <c r="J41" s="169" t="str">
        <f t="shared" si="6"/>
        <v/>
      </c>
      <c r="K41" s="169" t="str">
        <f t="shared" si="6"/>
        <v/>
      </c>
      <c r="L41" s="169" t="str">
        <f t="shared" si="6"/>
        <v/>
      </c>
      <c r="M41" s="169" t="str">
        <f t="shared" si="6"/>
        <v/>
      </c>
      <c r="N41" s="169" t="str">
        <f t="shared" si="6"/>
        <v/>
      </c>
      <c r="O41" s="169" t="str">
        <f t="shared" si="6"/>
        <v/>
      </c>
      <c r="P41" s="169" t="str">
        <f t="shared" si="6"/>
        <v/>
      </c>
      <c r="Q41" s="169" t="str">
        <f t="shared" si="6"/>
        <v/>
      </c>
      <c r="R41" s="88"/>
      <c r="S41" s="183"/>
      <c r="T41" s="90"/>
      <c r="U41" s="91"/>
      <c r="V41" s="91"/>
      <c r="W41" s="91"/>
    </row>
    <row r="42" spans="2:34" x14ac:dyDescent="0.35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69"/>
      <c r="U42" s="32"/>
      <c r="W42" s="70"/>
    </row>
    <row r="43" spans="2:34" x14ac:dyDescent="0.35">
      <c r="B43" s="94" t="s">
        <v>152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69"/>
      <c r="U43" s="32"/>
      <c r="W43" s="70"/>
    </row>
    <row r="44" spans="2:34" x14ac:dyDescent="0.35">
      <c r="B44" s="68" t="s">
        <v>5</v>
      </c>
      <c r="C44" s="170">
        <f>C40</f>
        <v>0</v>
      </c>
      <c r="D44" s="170">
        <f>D40</f>
        <v>0</v>
      </c>
      <c r="E44" s="170">
        <f t="shared" ref="E44:Q44" si="7">E40</f>
        <v>0</v>
      </c>
      <c r="F44" s="170">
        <f t="shared" si="7"/>
        <v>0</v>
      </c>
      <c r="G44" s="170">
        <f t="shared" si="7"/>
        <v>0</v>
      </c>
      <c r="H44" s="170">
        <f t="shared" si="7"/>
        <v>0</v>
      </c>
      <c r="I44" s="170">
        <f t="shared" si="7"/>
        <v>0</v>
      </c>
      <c r="J44" s="170">
        <f t="shared" si="7"/>
        <v>0</v>
      </c>
      <c r="K44" s="170">
        <f t="shared" si="7"/>
        <v>0</v>
      </c>
      <c r="L44" s="170">
        <f t="shared" si="7"/>
        <v>0</v>
      </c>
      <c r="M44" s="170">
        <f t="shared" si="7"/>
        <v>0</v>
      </c>
      <c r="N44" s="170">
        <f t="shared" si="7"/>
        <v>0</v>
      </c>
      <c r="O44" s="170">
        <f t="shared" si="7"/>
        <v>0</v>
      </c>
      <c r="P44" s="170">
        <f t="shared" si="7"/>
        <v>0</v>
      </c>
      <c r="Q44" s="170">
        <f t="shared" si="7"/>
        <v>0</v>
      </c>
      <c r="R44" s="171"/>
      <c r="U44" s="32"/>
      <c r="W44" s="70"/>
    </row>
    <row r="45" spans="2:34" x14ac:dyDescent="0.35">
      <c r="B45" s="68" t="s">
        <v>147</v>
      </c>
      <c r="C45" s="170">
        <f>C37</f>
        <v>0</v>
      </c>
      <c r="D45" s="170">
        <f t="shared" ref="D45:Q45" si="8">D37</f>
        <v>0</v>
      </c>
      <c r="E45" s="170">
        <f t="shared" si="8"/>
        <v>0</v>
      </c>
      <c r="F45" s="170">
        <f t="shared" si="8"/>
        <v>0</v>
      </c>
      <c r="G45" s="170">
        <f t="shared" si="8"/>
        <v>0</v>
      </c>
      <c r="H45" s="170">
        <f t="shared" si="8"/>
        <v>0</v>
      </c>
      <c r="I45" s="170">
        <f t="shared" si="8"/>
        <v>0</v>
      </c>
      <c r="J45" s="170">
        <f t="shared" si="8"/>
        <v>0</v>
      </c>
      <c r="K45" s="170">
        <f t="shared" si="8"/>
        <v>0</v>
      </c>
      <c r="L45" s="170">
        <f t="shared" si="8"/>
        <v>0</v>
      </c>
      <c r="M45" s="170">
        <f t="shared" si="8"/>
        <v>0</v>
      </c>
      <c r="N45" s="170">
        <f t="shared" si="8"/>
        <v>0</v>
      </c>
      <c r="O45" s="170">
        <f t="shared" si="8"/>
        <v>0</v>
      </c>
      <c r="P45" s="170">
        <f t="shared" si="8"/>
        <v>0</v>
      </c>
      <c r="Q45" s="170">
        <f t="shared" si="8"/>
        <v>0</v>
      </c>
      <c r="R45" s="171"/>
      <c r="U45" s="32"/>
      <c r="W45" s="70"/>
    </row>
    <row r="46" spans="2:34" x14ac:dyDescent="0.35">
      <c r="B46" s="68" t="s">
        <v>148</v>
      </c>
      <c r="C46" s="170">
        <f>-capex!C25</f>
        <v>0</v>
      </c>
      <c r="D46" s="170">
        <f>-capex!D25</f>
        <v>0</v>
      </c>
      <c r="E46" s="170">
        <f>-capex!E25</f>
        <v>0</v>
      </c>
      <c r="F46" s="170">
        <f>-capex!F25</f>
        <v>0</v>
      </c>
      <c r="G46" s="170">
        <f>-capex!G25</f>
        <v>0</v>
      </c>
      <c r="H46" s="170">
        <f>-capex!H25</f>
        <v>0</v>
      </c>
      <c r="I46" s="170">
        <f>-capex!I25</f>
        <v>0</v>
      </c>
      <c r="J46" s="170">
        <f>-capex!J25</f>
        <v>0</v>
      </c>
      <c r="K46" s="170">
        <f>-capex!K25</f>
        <v>0</v>
      </c>
      <c r="L46" s="170">
        <f>-capex!L25</f>
        <v>0</v>
      </c>
      <c r="M46" s="170">
        <f>-capex!M25</f>
        <v>0</v>
      </c>
      <c r="N46" s="170">
        <f>-capex!N25</f>
        <v>0</v>
      </c>
      <c r="O46" s="170">
        <f>-capex!O25</f>
        <v>0</v>
      </c>
      <c r="P46" s="170">
        <f>-capex!P25</f>
        <v>0</v>
      </c>
      <c r="Q46" s="170">
        <f>-capex!Q25</f>
        <v>0</v>
      </c>
      <c r="R46" s="171"/>
      <c r="U46" s="32"/>
      <c r="W46" s="70"/>
    </row>
    <row r="47" spans="2:34" x14ac:dyDescent="0.35">
      <c r="B47" s="68" t="s">
        <v>149</v>
      </c>
      <c r="C47" s="170">
        <f>+IF(C40&lt;0,0,-C40*$C$7)</f>
        <v>0</v>
      </c>
      <c r="D47" s="170">
        <f t="shared" ref="D47:Q47" si="9">+IF(D40&lt;0,0,-D40*$C$7)</f>
        <v>0</v>
      </c>
      <c r="E47" s="170">
        <f t="shared" si="9"/>
        <v>0</v>
      </c>
      <c r="F47" s="170">
        <f t="shared" si="9"/>
        <v>0</v>
      </c>
      <c r="G47" s="170">
        <f t="shared" si="9"/>
        <v>0</v>
      </c>
      <c r="H47" s="170">
        <f t="shared" si="9"/>
        <v>0</v>
      </c>
      <c r="I47" s="170">
        <f t="shared" si="9"/>
        <v>0</v>
      </c>
      <c r="J47" s="170">
        <f t="shared" si="9"/>
        <v>0</v>
      </c>
      <c r="K47" s="170">
        <f t="shared" si="9"/>
        <v>0</v>
      </c>
      <c r="L47" s="170">
        <f t="shared" si="9"/>
        <v>0</v>
      </c>
      <c r="M47" s="170">
        <f t="shared" si="9"/>
        <v>0</v>
      </c>
      <c r="N47" s="170">
        <f t="shared" si="9"/>
        <v>0</v>
      </c>
      <c r="O47" s="170">
        <f t="shared" si="9"/>
        <v>0</v>
      </c>
      <c r="P47" s="170">
        <f t="shared" si="9"/>
        <v>0</v>
      </c>
      <c r="Q47" s="170">
        <f t="shared" si="9"/>
        <v>0</v>
      </c>
      <c r="R47" s="171"/>
      <c r="U47" s="32"/>
      <c r="W47" s="70"/>
    </row>
    <row r="48" spans="2:34" ht="14.5" customHeight="1" x14ac:dyDescent="0.35">
      <c r="B48" s="68" t="s">
        <v>150</v>
      </c>
      <c r="C48" s="170">
        <f>-capitale_circolante_netto!C13</f>
        <v>0</v>
      </c>
      <c r="D48" s="170">
        <f>-capitale_circolante_netto!D13</f>
        <v>0</v>
      </c>
      <c r="E48" s="170">
        <f>-capitale_circolante_netto!E13</f>
        <v>0</v>
      </c>
      <c r="F48" s="170">
        <f>-capitale_circolante_netto!F13</f>
        <v>0</v>
      </c>
      <c r="G48" s="170">
        <f>-capitale_circolante_netto!G13</f>
        <v>0</v>
      </c>
      <c r="H48" s="170">
        <f>-capitale_circolante_netto!H13</f>
        <v>0</v>
      </c>
      <c r="I48" s="170">
        <f>-capitale_circolante_netto!I13</f>
        <v>0</v>
      </c>
      <c r="J48" s="170">
        <f>-capitale_circolante_netto!J13</f>
        <v>0</v>
      </c>
      <c r="K48" s="170">
        <f>-capitale_circolante_netto!K13</f>
        <v>0</v>
      </c>
      <c r="L48" s="170">
        <f>-capitale_circolante_netto!L13</f>
        <v>0</v>
      </c>
      <c r="M48" s="170">
        <f>-capitale_circolante_netto!M13</f>
        <v>0</v>
      </c>
      <c r="N48" s="170">
        <f>-capitale_circolante_netto!N13</f>
        <v>0</v>
      </c>
      <c r="O48" s="170">
        <f>-capitale_circolante_netto!O13</f>
        <v>0</v>
      </c>
      <c r="P48" s="170">
        <f>-capitale_circolante_netto!P13</f>
        <v>0</v>
      </c>
      <c r="Q48" s="170">
        <f>-capitale_circolante_netto!Q13</f>
        <v>0</v>
      </c>
      <c r="R48" s="172"/>
      <c r="U48" s="32"/>
      <c r="W48" s="70"/>
    </row>
    <row r="49" spans="1:23" x14ac:dyDescent="0.35">
      <c r="B49" s="68" t="s">
        <v>6</v>
      </c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4"/>
      <c r="O49" s="174"/>
      <c r="P49" s="174"/>
      <c r="Q49" s="174"/>
      <c r="R49" s="174">
        <f>terminal_value!E17</f>
        <v>0</v>
      </c>
      <c r="T49" s="95"/>
      <c r="U49" s="32"/>
      <c r="W49" s="70"/>
    </row>
    <row r="50" spans="1:23" x14ac:dyDescent="0.35">
      <c r="B50" s="71" t="s">
        <v>88</v>
      </c>
      <c r="C50" s="175">
        <f t="shared" ref="C50:P50" si="10">SUM(C44:C49)</f>
        <v>0</v>
      </c>
      <c r="D50" s="175">
        <f>SUM(D44:D49)</f>
        <v>0</v>
      </c>
      <c r="E50" s="175">
        <f>SUM(E44:E49)</f>
        <v>0</v>
      </c>
      <c r="F50" s="175">
        <f t="shared" si="10"/>
        <v>0</v>
      </c>
      <c r="G50" s="175">
        <f>SUM(G44:G49)</f>
        <v>0</v>
      </c>
      <c r="H50" s="175">
        <f t="shared" si="10"/>
        <v>0</v>
      </c>
      <c r="I50" s="175">
        <f t="shared" si="10"/>
        <v>0</v>
      </c>
      <c r="J50" s="175">
        <f t="shared" si="10"/>
        <v>0</v>
      </c>
      <c r="K50" s="175">
        <f t="shared" si="10"/>
        <v>0</v>
      </c>
      <c r="L50" s="175">
        <f>SUM(L44:L49)</f>
        <v>0</v>
      </c>
      <c r="M50" s="175">
        <f t="shared" si="10"/>
        <v>0</v>
      </c>
      <c r="N50" s="175">
        <f t="shared" si="10"/>
        <v>0</v>
      </c>
      <c r="O50" s="175">
        <f t="shared" si="10"/>
        <v>0</v>
      </c>
      <c r="P50" s="175">
        <f t="shared" si="10"/>
        <v>0</v>
      </c>
      <c r="Q50" s="176">
        <f>IFERROR(SUM(Q44:Q49)+R49,)</f>
        <v>0</v>
      </c>
      <c r="R50" s="96"/>
      <c r="U50" s="32"/>
      <c r="W50" s="70"/>
    </row>
    <row r="51" spans="1:23" x14ac:dyDescent="0.35">
      <c r="B51" s="68" t="s">
        <v>145</v>
      </c>
      <c r="C51" s="174">
        <f t="shared" ref="C51:Q51" si="11">IFERROR(1/(1+$C$3)^C$10,)</f>
        <v>0</v>
      </c>
      <c r="D51" s="174">
        <f t="shared" si="11"/>
        <v>0</v>
      </c>
      <c r="E51" s="174">
        <f t="shared" si="11"/>
        <v>0</v>
      </c>
      <c r="F51" s="174">
        <f t="shared" si="11"/>
        <v>0</v>
      </c>
      <c r="G51" s="174">
        <f t="shared" si="11"/>
        <v>0</v>
      </c>
      <c r="H51" s="174">
        <f t="shared" si="11"/>
        <v>0</v>
      </c>
      <c r="I51" s="174">
        <f t="shared" si="11"/>
        <v>0</v>
      </c>
      <c r="J51" s="174">
        <f t="shared" si="11"/>
        <v>0</v>
      </c>
      <c r="K51" s="174">
        <f t="shared" si="11"/>
        <v>0</v>
      </c>
      <c r="L51" s="174">
        <f t="shared" si="11"/>
        <v>0</v>
      </c>
      <c r="M51" s="174">
        <f t="shared" si="11"/>
        <v>0</v>
      </c>
      <c r="N51" s="174">
        <f t="shared" si="11"/>
        <v>0</v>
      </c>
      <c r="O51" s="174">
        <f t="shared" si="11"/>
        <v>0</v>
      </c>
      <c r="P51" s="174">
        <f t="shared" si="11"/>
        <v>0</v>
      </c>
      <c r="Q51" s="174">
        <f t="shared" si="11"/>
        <v>0</v>
      </c>
      <c r="R51" s="97"/>
      <c r="U51" s="32"/>
      <c r="W51" s="70"/>
    </row>
    <row r="52" spans="1:23" x14ac:dyDescent="0.35">
      <c r="B52" s="71" t="s">
        <v>146</v>
      </c>
      <c r="C52" s="176">
        <f>C50*C51</f>
        <v>0</v>
      </c>
      <c r="D52" s="176">
        <f t="shared" ref="D52:Q52" si="12">D50*D51</f>
        <v>0</v>
      </c>
      <c r="E52" s="176">
        <f t="shared" si="12"/>
        <v>0</v>
      </c>
      <c r="F52" s="176">
        <f>F50*F51</f>
        <v>0</v>
      </c>
      <c r="G52" s="176">
        <f t="shared" si="12"/>
        <v>0</v>
      </c>
      <c r="H52" s="176">
        <f t="shared" si="12"/>
        <v>0</v>
      </c>
      <c r="I52" s="176">
        <f t="shared" si="12"/>
        <v>0</v>
      </c>
      <c r="J52" s="176">
        <f t="shared" si="12"/>
        <v>0</v>
      </c>
      <c r="K52" s="176">
        <f t="shared" si="12"/>
        <v>0</v>
      </c>
      <c r="L52" s="176">
        <f t="shared" si="12"/>
        <v>0</v>
      </c>
      <c r="M52" s="176">
        <f t="shared" si="12"/>
        <v>0</v>
      </c>
      <c r="N52" s="176">
        <f t="shared" si="12"/>
        <v>0</v>
      </c>
      <c r="O52" s="176">
        <f t="shared" si="12"/>
        <v>0</v>
      </c>
      <c r="P52" s="176">
        <f t="shared" si="12"/>
        <v>0</v>
      </c>
      <c r="Q52" s="176">
        <f t="shared" si="12"/>
        <v>0</v>
      </c>
      <c r="R52" s="98"/>
      <c r="S52" s="27" t="s">
        <v>3</v>
      </c>
      <c r="U52" s="32"/>
      <c r="W52" s="70"/>
    </row>
    <row r="53" spans="1:23" x14ac:dyDescent="0.35">
      <c r="B53" s="68"/>
      <c r="U53" s="32"/>
      <c r="W53" s="70"/>
    </row>
    <row r="54" spans="1:23" x14ac:dyDescent="0.35">
      <c r="B54" s="99" t="s">
        <v>27</v>
      </c>
      <c r="C54" s="177">
        <f>SUM(C52:Q52)</f>
        <v>0</v>
      </c>
      <c r="R54" s="27"/>
      <c r="U54" s="32"/>
      <c r="W54" s="70"/>
    </row>
    <row r="55" spans="1:23" x14ac:dyDescent="0.35">
      <c r="B55" s="135" t="s">
        <v>151</v>
      </c>
      <c r="C55" s="178">
        <f>IFERROR(IRR(C50:Q50,),)</f>
        <v>0</v>
      </c>
      <c r="U55" s="32"/>
      <c r="W55" s="70"/>
    </row>
    <row r="56" spans="1:23" ht="17.5" customHeight="1" x14ac:dyDescent="0.35">
      <c r="C56" s="136"/>
      <c r="U56" s="32"/>
      <c r="W56" s="70"/>
    </row>
    <row r="64" spans="1:23" x14ac:dyDescent="0.3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6"/>
      <c r="T64" s="73"/>
      <c r="U64" s="73"/>
      <c r="V64" s="73"/>
    </row>
  </sheetData>
  <phoneticPr fontId="3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Y24"/>
  <sheetViews>
    <sheetView showGridLines="0" zoomScaleNormal="100" workbookViewId="0">
      <pane ySplit="2" topLeftCell="A3" activePane="bottomLeft" state="frozen"/>
      <selection pane="bottomLeft"/>
    </sheetView>
  </sheetViews>
  <sheetFormatPr defaultRowHeight="14.5" x14ac:dyDescent="0.35"/>
  <cols>
    <col min="1" max="1" width="1.54296875" customWidth="1"/>
    <col min="2" max="2" width="17.81640625" customWidth="1"/>
    <col min="3" max="17" width="9.453125" customWidth="1"/>
  </cols>
  <sheetData>
    <row r="1" spans="1:25" s="2" customFormat="1" ht="17" x14ac:dyDescent="0.4">
      <c r="A1" s="1"/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5" s="17" customFormat="1" ht="17" x14ac:dyDescent="0.4">
      <c r="A2" s="33"/>
      <c r="B2" s="11" t="s">
        <v>139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25" s="17" customFormat="1" ht="17" x14ac:dyDescent="0.4">
      <c r="A3" s="16"/>
      <c r="B3" s="18" t="s">
        <v>81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5" x14ac:dyDescent="0.35">
      <c r="B4" s="22" t="s">
        <v>136</v>
      </c>
      <c r="C4" s="22">
        <f>+deficit_calcolo!C16</f>
        <v>2026</v>
      </c>
      <c r="D4" s="22">
        <f>+deficit_calcolo!D16</f>
        <v>2027</v>
      </c>
      <c r="E4" s="22">
        <f>+deficit_calcolo!E16</f>
        <v>2028</v>
      </c>
      <c r="F4" s="22">
        <f>+deficit_calcolo!F16</f>
        <v>2029</v>
      </c>
      <c r="G4" s="22">
        <f>+deficit_calcolo!G16</f>
        <v>2030</v>
      </c>
      <c r="H4" s="22">
        <f>+deficit_calcolo!H16</f>
        <v>2031</v>
      </c>
      <c r="I4" s="22">
        <f>+deficit_calcolo!I16</f>
        <v>2032</v>
      </c>
      <c r="J4" s="22">
        <f>+deficit_calcolo!J16</f>
        <v>2033</v>
      </c>
      <c r="K4" s="22">
        <f>+deficit_calcolo!K16</f>
        <v>2034</v>
      </c>
      <c r="L4" s="22">
        <f>+deficit_calcolo!L16</f>
        <v>2035</v>
      </c>
      <c r="M4" s="22">
        <f>+deficit_calcolo!M16</f>
        <v>2036</v>
      </c>
      <c r="N4" s="22">
        <f>+deficit_calcolo!N16</f>
        <v>2037</v>
      </c>
      <c r="O4" s="22">
        <f>+deficit_calcolo!O16</f>
        <v>2038</v>
      </c>
      <c r="P4" s="22">
        <f>+deficit_calcolo!P16</f>
        <v>2039</v>
      </c>
      <c r="Q4" s="22">
        <f>+deficit_calcolo!Q16</f>
        <v>2040</v>
      </c>
      <c r="R4" s="11" t="s">
        <v>127</v>
      </c>
    </row>
    <row r="5" spans="1:25" x14ac:dyDescent="0.35">
      <c r="B5" s="20" t="s">
        <v>132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243" t="s">
        <v>196</v>
      </c>
      <c r="S5" s="4"/>
      <c r="T5" s="4"/>
      <c r="U5" s="4"/>
      <c r="V5" s="4"/>
      <c r="W5" s="4"/>
      <c r="X5" s="4"/>
      <c r="Y5" s="4"/>
    </row>
    <row r="6" spans="1:25" x14ac:dyDescent="0.35">
      <c r="B6" s="20" t="s">
        <v>133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</row>
    <row r="7" spans="1:25" x14ac:dyDescent="0.35">
      <c r="B7" s="20" t="s">
        <v>134</v>
      </c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T7" s="21"/>
    </row>
    <row r="8" spans="1:25" x14ac:dyDescent="0.35">
      <c r="B8" s="20" t="s">
        <v>135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</row>
    <row r="9" spans="1:25" x14ac:dyDescent="0.35">
      <c r="B9" s="19" t="s">
        <v>108</v>
      </c>
      <c r="C9" s="137">
        <f>+SUM(C5:C8)</f>
        <v>0</v>
      </c>
      <c r="D9" s="137">
        <f>+SUM(D5:D8)</f>
        <v>0</v>
      </c>
      <c r="E9" s="137">
        <f t="shared" ref="E9:Q9" si="0">+SUM(E5:E8)</f>
        <v>0</v>
      </c>
      <c r="F9" s="137">
        <f t="shared" si="0"/>
        <v>0</v>
      </c>
      <c r="G9" s="137">
        <f t="shared" si="0"/>
        <v>0</v>
      </c>
      <c r="H9" s="137">
        <f t="shared" si="0"/>
        <v>0</v>
      </c>
      <c r="I9" s="137">
        <f t="shared" si="0"/>
        <v>0</v>
      </c>
      <c r="J9" s="137">
        <f t="shared" si="0"/>
        <v>0</v>
      </c>
      <c r="K9" s="137">
        <f t="shared" si="0"/>
        <v>0</v>
      </c>
      <c r="L9" s="137">
        <f t="shared" si="0"/>
        <v>0</v>
      </c>
      <c r="M9" s="137">
        <f t="shared" si="0"/>
        <v>0</v>
      </c>
      <c r="N9" s="137">
        <f t="shared" si="0"/>
        <v>0</v>
      </c>
      <c r="O9" s="137">
        <f t="shared" si="0"/>
        <v>0</v>
      </c>
      <c r="P9" s="137">
        <f t="shared" si="0"/>
        <v>0</v>
      </c>
      <c r="Q9" s="137">
        <f t="shared" si="0"/>
        <v>0</v>
      </c>
    </row>
    <row r="11" spans="1:25" x14ac:dyDescent="0.35">
      <c r="B11" s="22" t="s">
        <v>137</v>
      </c>
      <c r="C11" s="22">
        <f>+deficit_calcolo!C16</f>
        <v>2026</v>
      </c>
      <c r="D11" s="22">
        <f>+deficit_calcolo!D16</f>
        <v>2027</v>
      </c>
      <c r="E11" s="22">
        <f>+deficit_calcolo!E16</f>
        <v>2028</v>
      </c>
      <c r="F11" s="22">
        <f>+deficit_calcolo!F16</f>
        <v>2029</v>
      </c>
      <c r="G11" s="22">
        <f>+deficit_calcolo!G16</f>
        <v>2030</v>
      </c>
      <c r="H11" s="22">
        <f>+deficit_calcolo!H16</f>
        <v>2031</v>
      </c>
      <c r="I11" s="22">
        <f>+deficit_calcolo!I16</f>
        <v>2032</v>
      </c>
      <c r="J11" s="22">
        <f>+deficit_calcolo!J16</f>
        <v>2033</v>
      </c>
      <c r="K11" s="22">
        <f>+deficit_calcolo!K16</f>
        <v>2034</v>
      </c>
      <c r="L11" s="22">
        <f>+deficit_calcolo!L16</f>
        <v>2035</v>
      </c>
      <c r="M11" s="22">
        <f>+deficit_calcolo!M16</f>
        <v>2036</v>
      </c>
      <c r="N11" s="22">
        <f>+deficit_calcolo!N16</f>
        <v>2037</v>
      </c>
      <c r="O11" s="22">
        <f>+deficit_calcolo!O16</f>
        <v>2038</v>
      </c>
      <c r="P11" s="22">
        <f>+deficit_calcolo!P16</f>
        <v>2039</v>
      </c>
      <c r="Q11" s="22">
        <f>+deficit_calcolo!Q16</f>
        <v>2040</v>
      </c>
      <c r="R11" s="11" t="s">
        <v>127</v>
      </c>
    </row>
    <row r="12" spans="1:25" x14ac:dyDescent="0.35">
      <c r="B12" s="20" t="s">
        <v>132</v>
      </c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</row>
    <row r="13" spans="1:25" x14ac:dyDescent="0.35">
      <c r="B13" s="20" t="s">
        <v>133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</row>
    <row r="14" spans="1:25" x14ac:dyDescent="0.35">
      <c r="B14" s="20" t="s">
        <v>134</v>
      </c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</row>
    <row r="15" spans="1:25" x14ac:dyDescent="0.35">
      <c r="B15" s="20" t="s">
        <v>135</v>
      </c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</row>
    <row r="16" spans="1:25" x14ac:dyDescent="0.35">
      <c r="B16" s="19" t="s">
        <v>108</v>
      </c>
      <c r="C16" s="137">
        <f>+SUM(C12:C15)</f>
        <v>0</v>
      </c>
      <c r="D16" s="137">
        <f>+SUM(D12:D15)</f>
        <v>0</v>
      </c>
      <c r="E16" s="160">
        <f t="shared" ref="E16:Q16" si="1">+SUM(E12:E15)</f>
        <v>0</v>
      </c>
      <c r="F16" s="160">
        <f t="shared" si="1"/>
        <v>0</v>
      </c>
      <c r="G16" s="160">
        <f t="shared" si="1"/>
        <v>0</v>
      </c>
      <c r="H16" s="160">
        <f t="shared" si="1"/>
        <v>0</v>
      </c>
      <c r="I16" s="160">
        <f t="shared" si="1"/>
        <v>0</v>
      </c>
      <c r="J16" s="160">
        <f t="shared" si="1"/>
        <v>0</v>
      </c>
      <c r="K16" s="160">
        <f t="shared" si="1"/>
        <v>0</v>
      </c>
      <c r="L16" s="160">
        <f t="shared" si="1"/>
        <v>0</v>
      </c>
      <c r="M16" s="160">
        <f t="shared" si="1"/>
        <v>0</v>
      </c>
      <c r="N16" s="160">
        <f t="shared" si="1"/>
        <v>0</v>
      </c>
      <c r="O16" s="160">
        <f t="shared" si="1"/>
        <v>0</v>
      </c>
      <c r="P16" s="160">
        <f t="shared" si="1"/>
        <v>0</v>
      </c>
      <c r="Q16" s="160">
        <f t="shared" si="1"/>
        <v>0</v>
      </c>
    </row>
    <row r="18" spans="2:19" x14ac:dyDescent="0.35">
      <c r="B18" s="22" t="s">
        <v>138</v>
      </c>
      <c r="C18" s="22">
        <f>+deficit_calcolo!C16</f>
        <v>2026</v>
      </c>
      <c r="D18" s="22">
        <f>+deficit_calcolo!D16</f>
        <v>2027</v>
      </c>
      <c r="E18" s="22">
        <f>+deficit_calcolo!E16</f>
        <v>2028</v>
      </c>
      <c r="F18" s="22">
        <f>+deficit_calcolo!F16</f>
        <v>2029</v>
      </c>
      <c r="G18" s="22">
        <f>+deficit_calcolo!G16</f>
        <v>2030</v>
      </c>
      <c r="H18" s="22">
        <f>+deficit_calcolo!H16</f>
        <v>2031</v>
      </c>
      <c r="I18" s="22">
        <f>+deficit_calcolo!I16</f>
        <v>2032</v>
      </c>
      <c r="J18" s="22">
        <f>+deficit_calcolo!J16</f>
        <v>2033</v>
      </c>
      <c r="K18" s="22">
        <f>+deficit_calcolo!K16</f>
        <v>2034</v>
      </c>
      <c r="L18" s="22">
        <f>+deficit_calcolo!L16</f>
        <v>2035</v>
      </c>
      <c r="M18" s="22">
        <f>+deficit_calcolo!M16</f>
        <v>2036</v>
      </c>
      <c r="N18" s="22">
        <f>+deficit_calcolo!N16</f>
        <v>2037</v>
      </c>
      <c r="O18" s="22">
        <f>+deficit_calcolo!O16</f>
        <v>2038</v>
      </c>
      <c r="P18" s="22">
        <f>+deficit_calcolo!P16</f>
        <v>2039</v>
      </c>
      <c r="Q18" s="22">
        <f>+deficit_calcolo!Q16</f>
        <v>2040</v>
      </c>
      <c r="R18" s="11" t="s">
        <v>127</v>
      </c>
    </row>
    <row r="19" spans="2:19" x14ac:dyDescent="0.35">
      <c r="B19" s="20" t="s">
        <v>132</v>
      </c>
      <c r="C19" s="137">
        <f>C5*C12</f>
        <v>0</v>
      </c>
      <c r="D19" s="137">
        <f t="shared" ref="D19:Q19" si="2">D5*D12</f>
        <v>0</v>
      </c>
      <c r="E19" s="137">
        <f>E5*E12</f>
        <v>0</v>
      </c>
      <c r="F19" s="137">
        <f t="shared" si="2"/>
        <v>0</v>
      </c>
      <c r="G19" s="137">
        <f t="shared" si="2"/>
        <v>0</v>
      </c>
      <c r="H19" s="137">
        <f t="shared" si="2"/>
        <v>0</v>
      </c>
      <c r="I19" s="137">
        <f t="shared" si="2"/>
        <v>0</v>
      </c>
      <c r="J19" s="137">
        <f t="shared" si="2"/>
        <v>0</v>
      </c>
      <c r="K19" s="137">
        <f t="shared" si="2"/>
        <v>0</v>
      </c>
      <c r="L19" s="137">
        <f t="shared" si="2"/>
        <v>0</v>
      </c>
      <c r="M19" s="137">
        <f t="shared" si="2"/>
        <v>0</v>
      </c>
      <c r="N19" s="137">
        <f t="shared" si="2"/>
        <v>0</v>
      </c>
      <c r="O19" s="137">
        <f t="shared" si="2"/>
        <v>0</v>
      </c>
      <c r="P19" s="137">
        <f t="shared" si="2"/>
        <v>0</v>
      </c>
      <c r="Q19" s="137">
        <f t="shared" si="2"/>
        <v>0</v>
      </c>
    </row>
    <row r="20" spans="2:19" x14ac:dyDescent="0.35">
      <c r="B20" s="20" t="s">
        <v>133</v>
      </c>
      <c r="C20" s="137">
        <f t="shared" ref="C20:Q22" si="3">C6*C13</f>
        <v>0</v>
      </c>
      <c r="D20" s="137">
        <f t="shared" si="3"/>
        <v>0</v>
      </c>
      <c r="E20" s="137">
        <f>E6*E13</f>
        <v>0</v>
      </c>
      <c r="F20" s="137">
        <f t="shared" si="3"/>
        <v>0</v>
      </c>
      <c r="G20" s="137">
        <f t="shared" si="3"/>
        <v>0</v>
      </c>
      <c r="H20" s="137">
        <f t="shared" si="3"/>
        <v>0</v>
      </c>
      <c r="I20" s="137">
        <f t="shared" si="3"/>
        <v>0</v>
      </c>
      <c r="J20" s="137">
        <f t="shared" si="3"/>
        <v>0</v>
      </c>
      <c r="K20" s="137">
        <f t="shared" si="3"/>
        <v>0</v>
      </c>
      <c r="L20" s="137">
        <f t="shared" si="3"/>
        <v>0</v>
      </c>
      <c r="M20" s="137">
        <f t="shared" si="3"/>
        <v>0</v>
      </c>
      <c r="N20" s="137">
        <f t="shared" si="3"/>
        <v>0</v>
      </c>
      <c r="O20" s="137">
        <f t="shared" si="3"/>
        <v>0</v>
      </c>
      <c r="P20" s="137">
        <f t="shared" si="3"/>
        <v>0</v>
      </c>
      <c r="Q20" s="137">
        <f t="shared" si="3"/>
        <v>0</v>
      </c>
    </row>
    <row r="21" spans="2:19" x14ac:dyDescent="0.35">
      <c r="B21" s="20" t="s">
        <v>134</v>
      </c>
      <c r="C21" s="137">
        <f t="shared" si="3"/>
        <v>0</v>
      </c>
      <c r="D21" s="137">
        <f t="shared" si="3"/>
        <v>0</v>
      </c>
      <c r="E21" s="137">
        <f t="shared" si="3"/>
        <v>0</v>
      </c>
      <c r="F21" s="137">
        <f t="shared" si="3"/>
        <v>0</v>
      </c>
      <c r="G21" s="137">
        <f t="shared" si="3"/>
        <v>0</v>
      </c>
      <c r="H21" s="137">
        <f t="shared" si="3"/>
        <v>0</v>
      </c>
      <c r="I21" s="137">
        <f t="shared" si="3"/>
        <v>0</v>
      </c>
      <c r="J21" s="137">
        <f t="shared" si="3"/>
        <v>0</v>
      </c>
      <c r="K21" s="137">
        <f t="shared" si="3"/>
        <v>0</v>
      </c>
      <c r="L21" s="137">
        <f t="shared" si="3"/>
        <v>0</v>
      </c>
      <c r="M21" s="137">
        <f t="shared" si="3"/>
        <v>0</v>
      </c>
      <c r="N21" s="137">
        <f t="shared" si="3"/>
        <v>0</v>
      </c>
      <c r="O21" s="137">
        <f t="shared" si="3"/>
        <v>0</v>
      </c>
      <c r="P21" s="137">
        <f t="shared" si="3"/>
        <v>0</v>
      </c>
      <c r="Q21" s="137">
        <f t="shared" si="3"/>
        <v>0</v>
      </c>
    </row>
    <row r="22" spans="2:19" x14ac:dyDescent="0.35">
      <c r="B22" s="20" t="s">
        <v>135</v>
      </c>
      <c r="C22" s="137">
        <f t="shared" si="3"/>
        <v>0</v>
      </c>
      <c r="D22" s="137">
        <f t="shared" si="3"/>
        <v>0</v>
      </c>
      <c r="E22" s="137">
        <f t="shared" si="3"/>
        <v>0</v>
      </c>
      <c r="F22" s="137">
        <f t="shared" si="3"/>
        <v>0</v>
      </c>
      <c r="G22" s="137">
        <f t="shared" si="3"/>
        <v>0</v>
      </c>
      <c r="H22" s="137">
        <f t="shared" si="3"/>
        <v>0</v>
      </c>
      <c r="I22" s="137">
        <f t="shared" si="3"/>
        <v>0</v>
      </c>
      <c r="J22" s="137">
        <f t="shared" si="3"/>
        <v>0</v>
      </c>
      <c r="K22" s="137">
        <f t="shared" si="3"/>
        <v>0</v>
      </c>
      <c r="L22" s="137">
        <f t="shared" si="3"/>
        <v>0</v>
      </c>
      <c r="M22" s="137">
        <f t="shared" si="3"/>
        <v>0</v>
      </c>
      <c r="N22" s="137">
        <f t="shared" si="3"/>
        <v>0</v>
      </c>
      <c r="O22" s="137">
        <f t="shared" si="3"/>
        <v>0</v>
      </c>
      <c r="P22" s="137">
        <f t="shared" si="3"/>
        <v>0</v>
      </c>
      <c r="Q22" s="137">
        <f t="shared" si="3"/>
        <v>0</v>
      </c>
    </row>
    <row r="23" spans="2:19" x14ac:dyDescent="0.35">
      <c r="B23" s="22" t="s">
        <v>108</v>
      </c>
      <c r="C23" s="159">
        <f>+SUM(C19:C22)</f>
        <v>0</v>
      </c>
      <c r="D23" s="159">
        <f t="shared" ref="D23:Q23" si="4">+SUM(D19:D22)</f>
        <v>0</v>
      </c>
      <c r="E23" s="159">
        <f t="shared" si="4"/>
        <v>0</v>
      </c>
      <c r="F23" s="159">
        <f t="shared" si="4"/>
        <v>0</v>
      </c>
      <c r="G23" s="159">
        <f t="shared" si="4"/>
        <v>0</v>
      </c>
      <c r="H23" s="159">
        <f t="shared" si="4"/>
        <v>0</v>
      </c>
      <c r="I23" s="159">
        <f t="shared" si="4"/>
        <v>0</v>
      </c>
      <c r="J23" s="159">
        <f t="shared" si="4"/>
        <v>0</v>
      </c>
      <c r="K23" s="159">
        <f t="shared" si="4"/>
        <v>0</v>
      </c>
      <c r="L23" s="159">
        <f t="shared" si="4"/>
        <v>0</v>
      </c>
      <c r="M23" s="159">
        <f t="shared" si="4"/>
        <v>0</v>
      </c>
      <c r="N23" s="159">
        <f t="shared" si="4"/>
        <v>0</v>
      </c>
      <c r="O23" s="159">
        <f t="shared" si="4"/>
        <v>0</v>
      </c>
      <c r="P23" s="159">
        <f t="shared" si="4"/>
        <v>0</v>
      </c>
      <c r="Q23" s="159">
        <f t="shared" si="4"/>
        <v>0</v>
      </c>
    </row>
    <row r="24" spans="2:19" x14ac:dyDescent="0.35">
      <c r="S24" s="24"/>
    </row>
  </sheetData>
  <phoneticPr fontId="31" type="noConversion"/>
  <pageMargins left="0.7" right="0.7" top="0.75" bottom="0.75" header="0.3" footer="0.3"/>
  <pageSetup paperSize="9" orientation="portrait" verticalDpi="203" r:id="rId1"/>
  <ignoredErrors>
    <ignoredError sqref="C9:C10 C1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99"/>
  </sheetPr>
  <dimension ref="A1:AB30"/>
  <sheetViews>
    <sheetView showGridLines="0" zoomScaleNormal="100" workbookViewId="0">
      <pane ySplit="2" topLeftCell="A3" activePane="bottomLeft" state="frozen"/>
      <selection pane="bottomLeft"/>
    </sheetView>
  </sheetViews>
  <sheetFormatPr defaultColWidth="8.81640625" defaultRowHeight="14.5" x14ac:dyDescent="0.35"/>
  <cols>
    <col min="1" max="1" width="2.453125" customWidth="1"/>
    <col min="2" max="2" width="43.453125" bestFit="1" customWidth="1"/>
    <col min="3" max="15" width="10.54296875" customWidth="1"/>
    <col min="16" max="16" width="9" bestFit="1" customWidth="1"/>
    <col min="17" max="17" width="9.453125" bestFit="1" customWidth="1"/>
  </cols>
  <sheetData>
    <row r="1" spans="1:18" s="17" customFormat="1" ht="17.149999999999999" customHeight="1" x14ac:dyDescent="0.4">
      <c r="A1" s="1"/>
      <c r="B1" s="1" t="s">
        <v>58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17" customFormat="1" ht="14.1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8" s="17" customFormat="1" ht="14.15" customHeight="1" x14ac:dyDescent="0.4">
      <c r="A3" s="18"/>
      <c r="B3" s="18" t="s">
        <v>81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8" s="24" customFormat="1" x14ac:dyDescent="0.35">
      <c r="B4" s="22" t="s">
        <v>125</v>
      </c>
      <c r="C4" s="22">
        <f>+deficit_calcolo!C16</f>
        <v>2026</v>
      </c>
      <c r="D4" s="22">
        <f>+deficit_calcolo!D16</f>
        <v>2027</v>
      </c>
      <c r="E4" s="22">
        <f>+deficit_calcolo!E16</f>
        <v>2028</v>
      </c>
      <c r="F4" s="22">
        <f>+deficit_calcolo!F16</f>
        <v>2029</v>
      </c>
      <c r="G4" s="22">
        <f>+deficit_calcolo!G16</f>
        <v>2030</v>
      </c>
      <c r="H4" s="22">
        <f>+deficit_calcolo!H16</f>
        <v>2031</v>
      </c>
      <c r="I4" s="22">
        <f>+deficit_calcolo!I16</f>
        <v>2032</v>
      </c>
      <c r="J4" s="22">
        <f>+deficit_calcolo!J16</f>
        <v>2033</v>
      </c>
      <c r="K4" s="22">
        <f>+deficit_calcolo!K16</f>
        <v>2034</v>
      </c>
      <c r="L4" s="22">
        <f>+deficit_calcolo!L16</f>
        <v>2035</v>
      </c>
      <c r="M4" s="22">
        <f>+deficit_calcolo!M16</f>
        <v>2036</v>
      </c>
      <c r="N4" s="22">
        <f>+deficit_calcolo!N16</f>
        <v>2037</v>
      </c>
      <c r="O4" s="22">
        <f>+deficit_calcolo!O16</f>
        <v>2038</v>
      </c>
      <c r="P4" s="22">
        <f>+deficit_calcolo!P16</f>
        <v>2039</v>
      </c>
      <c r="Q4" s="22">
        <f>+deficit_calcolo!Q16</f>
        <v>2040</v>
      </c>
      <c r="R4" s="11" t="s">
        <v>127</v>
      </c>
    </row>
    <row r="5" spans="1:18" x14ac:dyDescent="0.35">
      <c r="B5" s="20" t="s">
        <v>119</v>
      </c>
      <c r="C5" s="140">
        <f>SUM(C6:C9)</f>
        <v>0</v>
      </c>
      <c r="D5" s="140">
        <f t="shared" ref="D5:Q5" si="0">SUM(D6:D9)</f>
        <v>0</v>
      </c>
      <c r="E5" s="140">
        <f t="shared" si="0"/>
        <v>0</v>
      </c>
      <c r="F5" s="140">
        <f t="shared" si="0"/>
        <v>0</v>
      </c>
      <c r="G5" s="140">
        <f t="shared" si="0"/>
        <v>0</v>
      </c>
      <c r="H5" s="140">
        <f t="shared" si="0"/>
        <v>0</v>
      </c>
      <c r="I5" s="140">
        <f t="shared" si="0"/>
        <v>0</v>
      </c>
      <c r="J5" s="140">
        <f t="shared" si="0"/>
        <v>0</v>
      </c>
      <c r="K5" s="140">
        <f t="shared" si="0"/>
        <v>0</v>
      </c>
      <c r="L5" s="140">
        <f t="shared" si="0"/>
        <v>0</v>
      </c>
      <c r="M5" s="140">
        <f t="shared" si="0"/>
        <v>0</v>
      </c>
      <c r="N5" s="140">
        <f t="shared" si="0"/>
        <v>0</v>
      </c>
      <c r="O5" s="140">
        <f t="shared" si="0"/>
        <v>0</v>
      </c>
      <c r="P5" s="140">
        <f t="shared" si="0"/>
        <v>0</v>
      </c>
      <c r="Q5" s="140">
        <f t="shared" si="0"/>
        <v>0</v>
      </c>
    </row>
    <row r="6" spans="1:18" x14ac:dyDescent="0.35">
      <c r="B6" s="25" t="s">
        <v>120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</row>
    <row r="7" spans="1:18" x14ac:dyDescent="0.35">
      <c r="B7" s="25" t="s">
        <v>121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</row>
    <row r="8" spans="1:18" x14ac:dyDescent="0.35">
      <c r="B8" s="25" t="s">
        <v>122</v>
      </c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</row>
    <row r="9" spans="1:18" x14ac:dyDescent="0.35">
      <c r="B9" s="25" t="s">
        <v>123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</row>
    <row r="10" spans="1:18" x14ac:dyDescent="0.35">
      <c r="B10" s="20" t="s">
        <v>114</v>
      </c>
      <c r="C10" s="140">
        <f t="shared" ref="C10:Q10" si="1">SUM(C11:C14)</f>
        <v>0</v>
      </c>
      <c r="D10" s="140">
        <f t="shared" si="1"/>
        <v>0</v>
      </c>
      <c r="E10" s="140">
        <f t="shared" si="1"/>
        <v>0</v>
      </c>
      <c r="F10" s="140">
        <f t="shared" si="1"/>
        <v>0</v>
      </c>
      <c r="G10" s="140">
        <f t="shared" si="1"/>
        <v>0</v>
      </c>
      <c r="H10" s="140">
        <f t="shared" si="1"/>
        <v>0</v>
      </c>
      <c r="I10" s="140">
        <f t="shared" si="1"/>
        <v>0</v>
      </c>
      <c r="J10" s="140">
        <f t="shared" si="1"/>
        <v>0</v>
      </c>
      <c r="K10" s="140">
        <f t="shared" si="1"/>
        <v>0</v>
      </c>
      <c r="L10" s="140">
        <f t="shared" si="1"/>
        <v>0</v>
      </c>
      <c r="M10" s="140">
        <f t="shared" si="1"/>
        <v>0</v>
      </c>
      <c r="N10" s="140">
        <f t="shared" si="1"/>
        <v>0</v>
      </c>
      <c r="O10" s="140">
        <f t="shared" si="1"/>
        <v>0</v>
      </c>
      <c r="P10" s="140">
        <f t="shared" si="1"/>
        <v>0</v>
      </c>
      <c r="Q10" s="140">
        <f t="shared" si="1"/>
        <v>0</v>
      </c>
    </row>
    <row r="11" spans="1:18" x14ac:dyDescent="0.35">
      <c r="B11" s="25" t="s">
        <v>115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</row>
    <row r="12" spans="1:18" x14ac:dyDescent="0.35">
      <c r="B12" s="25" t="s">
        <v>116</v>
      </c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</row>
    <row r="13" spans="1:18" x14ac:dyDescent="0.35">
      <c r="B13" s="25" t="s">
        <v>117</v>
      </c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</row>
    <row r="14" spans="1:18" x14ac:dyDescent="0.35">
      <c r="B14" s="25" t="s">
        <v>118</v>
      </c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</row>
    <row r="15" spans="1:18" x14ac:dyDescent="0.35">
      <c r="B15" s="20" t="s">
        <v>70</v>
      </c>
      <c r="C15" s="140">
        <f>SUM(C16:C19)</f>
        <v>0</v>
      </c>
      <c r="D15" s="140">
        <f t="shared" ref="D15:Q15" si="2">SUM(D16:D19)</f>
        <v>0</v>
      </c>
      <c r="E15" s="140">
        <f t="shared" si="2"/>
        <v>0</v>
      </c>
      <c r="F15" s="140">
        <f t="shared" si="2"/>
        <v>0</v>
      </c>
      <c r="G15" s="140">
        <f t="shared" si="2"/>
        <v>0</v>
      </c>
      <c r="H15" s="140">
        <f t="shared" si="2"/>
        <v>0</v>
      </c>
      <c r="I15" s="140">
        <f t="shared" si="2"/>
        <v>0</v>
      </c>
      <c r="J15" s="140">
        <f t="shared" si="2"/>
        <v>0</v>
      </c>
      <c r="K15" s="140">
        <f t="shared" si="2"/>
        <v>0</v>
      </c>
      <c r="L15" s="140">
        <f t="shared" si="2"/>
        <v>0</v>
      </c>
      <c r="M15" s="140">
        <f t="shared" si="2"/>
        <v>0</v>
      </c>
      <c r="N15" s="140">
        <f t="shared" si="2"/>
        <v>0</v>
      </c>
      <c r="O15" s="140">
        <f t="shared" si="2"/>
        <v>0</v>
      </c>
      <c r="P15" s="140">
        <f t="shared" si="2"/>
        <v>0</v>
      </c>
      <c r="Q15" s="140">
        <f t="shared" si="2"/>
        <v>0</v>
      </c>
    </row>
    <row r="16" spans="1:18" x14ac:dyDescent="0.35">
      <c r="B16" s="25" t="s">
        <v>71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</row>
    <row r="17" spans="2:28" x14ac:dyDescent="0.35">
      <c r="B17" s="25" t="s">
        <v>72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</row>
    <row r="18" spans="2:28" x14ac:dyDescent="0.35">
      <c r="B18" s="25" t="s">
        <v>73</v>
      </c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2:28" x14ac:dyDescent="0.35">
      <c r="B19" s="25" t="s">
        <v>74</v>
      </c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</row>
    <row r="20" spans="2:28" s="24" customFormat="1" x14ac:dyDescent="0.35">
      <c r="B20" s="22" t="s">
        <v>108</v>
      </c>
      <c r="C20" s="145">
        <f t="shared" ref="C20:Q20" si="3">C5+C10+C15</f>
        <v>0</v>
      </c>
      <c r="D20" s="145">
        <f t="shared" si="3"/>
        <v>0</v>
      </c>
      <c r="E20" s="145">
        <f t="shared" si="3"/>
        <v>0</v>
      </c>
      <c r="F20" s="145">
        <f t="shared" si="3"/>
        <v>0</v>
      </c>
      <c r="G20" s="145">
        <f t="shared" si="3"/>
        <v>0</v>
      </c>
      <c r="H20" s="145">
        <f t="shared" si="3"/>
        <v>0</v>
      </c>
      <c r="I20" s="145">
        <f t="shared" si="3"/>
        <v>0</v>
      </c>
      <c r="J20" s="145">
        <f t="shared" si="3"/>
        <v>0</v>
      </c>
      <c r="K20" s="145">
        <f t="shared" si="3"/>
        <v>0</v>
      </c>
      <c r="L20" s="145">
        <f t="shared" si="3"/>
        <v>0</v>
      </c>
      <c r="M20" s="145">
        <f t="shared" si="3"/>
        <v>0</v>
      </c>
      <c r="N20" s="145">
        <f t="shared" si="3"/>
        <v>0</v>
      </c>
      <c r="O20" s="145">
        <f t="shared" si="3"/>
        <v>0</v>
      </c>
      <c r="P20" s="145">
        <f t="shared" si="3"/>
        <v>0</v>
      </c>
      <c r="Q20" s="145">
        <f t="shared" si="3"/>
        <v>0</v>
      </c>
      <c r="R20" s="11"/>
    </row>
    <row r="21" spans="2:28" s="27" customFormat="1" x14ac:dyDescent="0.35"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30"/>
      <c r="S21" s="29"/>
      <c r="T21" s="29"/>
      <c r="U21" s="29"/>
      <c r="V21" s="31"/>
      <c r="W21" s="31"/>
      <c r="Y21" s="11"/>
      <c r="Z21" s="32"/>
      <c r="AA21" s="33"/>
      <c r="AB21" s="34"/>
    </row>
    <row r="22" spans="2:28" s="24" customFormat="1" x14ac:dyDescent="0.35">
      <c r="B22" s="22" t="s">
        <v>153</v>
      </c>
      <c r="C22" s="22">
        <f>+deficit_calcolo!C16</f>
        <v>2026</v>
      </c>
      <c r="D22" s="22">
        <f>+deficit_calcolo!D16</f>
        <v>2027</v>
      </c>
      <c r="E22" s="22">
        <f>+deficit_calcolo!E16</f>
        <v>2028</v>
      </c>
      <c r="F22" s="22">
        <f>+deficit_calcolo!F16</f>
        <v>2029</v>
      </c>
      <c r="G22" s="22">
        <f>+deficit_calcolo!G16</f>
        <v>2030</v>
      </c>
      <c r="H22" s="22">
        <f>+deficit_calcolo!H16</f>
        <v>2031</v>
      </c>
      <c r="I22" s="22">
        <f>+deficit_calcolo!I16</f>
        <v>2032</v>
      </c>
      <c r="J22" s="22">
        <f>+deficit_calcolo!J16</f>
        <v>2033</v>
      </c>
      <c r="K22" s="22">
        <f>+deficit_calcolo!K16</f>
        <v>2034</v>
      </c>
      <c r="L22" s="22">
        <f>+deficit_calcolo!L16</f>
        <v>2035</v>
      </c>
      <c r="M22" s="22">
        <f>+deficit_calcolo!M16</f>
        <v>2036</v>
      </c>
      <c r="N22" s="22">
        <f>+deficit_calcolo!N16</f>
        <v>2037</v>
      </c>
      <c r="O22" s="22">
        <f>+deficit_calcolo!O16</f>
        <v>2038</v>
      </c>
      <c r="P22" s="22">
        <f>+deficit_calcolo!P16</f>
        <v>2039</v>
      </c>
      <c r="Q22" s="22">
        <f>+deficit_calcolo!Q16</f>
        <v>2040</v>
      </c>
      <c r="R22" s="11" t="s">
        <v>127</v>
      </c>
    </row>
    <row r="23" spans="2:28" x14ac:dyDescent="0.35">
      <c r="B23" s="20" t="s">
        <v>129</v>
      </c>
      <c r="C23" s="140">
        <f>SUM(C24:C25)</f>
        <v>0</v>
      </c>
      <c r="D23" s="140">
        <f t="shared" ref="D23:Q23" si="4">SUM(D24:D25)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140">
        <f t="shared" si="4"/>
        <v>0</v>
      </c>
      <c r="M23" s="140">
        <f t="shared" si="4"/>
        <v>0</v>
      </c>
      <c r="N23" s="140">
        <f t="shared" si="4"/>
        <v>0</v>
      </c>
      <c r="O23" s="140">
        <f t="shared" si="4"/>
        <v>0</v>
      </c>
      <c r="P23" s="140">
        <f t="shared" si="4"/>
        <v>0</v>
      </c>
      <c r="Q23" s="140">
        <f t="shared" si="4"/>
        <v>0</v>
      </c>
    </row>
    <row r="24" spans="2:28" x14ac:dyDescent="0.35">
      <c r="B24" s="25" t="s">
        <v>130</v>
      </c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</row>
    <row r="25" spans="2:28" x14ac:dyDescent="0.35">
      <c r="B25" s="25" t="s">
        <v>131</v>
      </c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</row>
    <row r="26" spans="2:28" x14ac:dyDescent="0.35">
      <c r="B26" s="20" t="s">
        <v>70</v>
      </c>
      <c r="C26" s="147">
        <f>SUM(C27:C29)</f>
        <v>0</v>
      </c>
      <c r="D26" s="147">
        <f t="shared" ref="D26:Q26" si="5">SUM(D27:D29)</f>
        <v>0</v>
      </c>
      <c r="E26" s="147">
        <f t="shared" si="5"/>
        <v>0</v>
      </c>
      <c r="F26" s="147">
        <f t="shared" si="5"/>
        <v>0</v>
      </c>
      <c r="G26" s="147">
        <f t="shared" si="5"/>
        <v>0</v>
      </c>
      <c r="H26" s="147">
        <f t="shared" si="5"/>
        <v>0</v>
      </c>
      <c r="I26" s="147">
        <f t="shared" si="5"/>
        <v>0</v>
      </c>
      <c r="J26" s="147">
        <f t="shared" si="5"/>
        <v>0</v>
      </c>
      <c r="K26" s="147">
        <f t="shared" si="5"/>
        <v>0</v>
      </c>
      <c r="L26" s="147">
        <f t="shared" si="5"/>
        <v>0</v>
      </c>
      <c r="M26" s="147">
        <f t="shared" si="5"/>
        <v>0</v>
      </c>
      <c r="N26" s="147">
        <f t="shared" si="5"/>
        <v>0</v>
      </c>
      <c r="O26" s="147">
        <f t="shared" si="5"/>
        <v>0</v>
      </c>
      <c r="P26" s="147">
        <f t="shared" si="5"/>
        <v>0</v>
      </c>
      <c r="Q26" s="147">
        <f t="shared" si="5"/>
        <v>0</v>
      </c>
    </row>
    <row r="27" spans="2:28" x14ac:dyDescent="0.35">
      <c r="B27" s="25" t="s">
        <v>71</v>
      </c>
      <c r="C27" s="189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</row>
    <row r="28" spans="2:28" x14ac:dyDescent="0.35">
      <c r="B28" s="25" t="s">
        <v>72</v>
      </c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</row>
    <row r="29" spans="2:28" x14ac:dyDescent="0.35">
      <c r="B29" s="25" t="s">
        <v>73</v>
      </c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</row>
    <row r="30" spans="2:28" s="24" customFormat="1" x14ac:dyDescent="0.35">
      <c r="B30" s="22" t="s">
        <v>108</v>
      </c>
      <c r="C30" s="145">
        <f>C23+C26</f>
        <v>0</v>
      </c>
      <c r="D30" s="145">
        <f t="shared" ref="D30:Q30" si="6">D23+D26</f>
        <v>0</v>
      </c>
      <c r="E30" s="145">
        <f t="shared" si="6"/>
        <v>0</v>
      </c>
      <c r="F30" s="145">
        <f t="shared" si="6"/>
        <v>0</v>
      </c>
      <c r="G30" s="145">
        <f t="shared" si="6"/>
        <v>0</v>
      </c>
      <c r="H30" s="145">
        <f t="shared" si="6"/>
        <v>0</v>
      </c>
      <c r="I30" s="145">
        <f t="shared" si="6"/>
        <v>0</v>
      </c>
      <c r="J30" s="145">
        <f t="shared" si="6"/>
        <v>0</v>
      </c>
      <c r="K30" s="145">
        <f t="shared" si="6"/>
        <v>0</v>
      </c>
      <c r="L30" s="145">
        <f t="shared" si="6"/>
        <v>0</v>
      </c>
      <c r="M30" s="145">
        <f t="shared" si="6"/>
        <v>0</v>
      </c>
      <c r="N30" s="145">
        <f t="shared" si="6"/>
        <v>0</v>
      </c>
      <c r="O30" s="145">
        <f t="shared" si="6"/>
        <v>0</v>
      </c>
      <c r="P30" s="145">
        <f t="shared" si="6"/>
        <v>0</v>
      </c>
      <c r="Q30" s="145">
        <f t="shared" si="6"/>
        <v>0</v>
      </c>
      <c r="R30" s="11"/>
    </row>
  </sheetData>
  <phoneticPr fontId="31" type="noConversion"/>
  <pageMargins left="0.7" right="0.7" top="0.75" bottom="0.75" header="0.3" footer="0.3"/>
  <ignoredErrors>
    <ignoredError sqref="D10:Q10 D15:Q15 D20:Q21 D26:Q26 D30:Q31 D23:Q2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99"/>
  </sheetPr>
  <dimension ref="A1:T25"/>
  <sheetViews>
    <sheetView showGridLines="0" zoomScaleNormal="100" workbookViewId="0">
      <pane ySplit="2" topLeftCell="A3" activePane="bottomLeft" state="frozen"/>
      <selection pane="bottomLeft"/>
    </sheetView>
  </sheetViews>
  <sheetFormatPr defaultRowHeight="14.5" x14ac:dyDescent="0.35"/>
  <cols>
    <col min="1" max="1" width="1.81640625" customWidth="1"/>
    <col min="2" max="2" width="24.453125" bestFit="1" customWidth="1"/>
    <col min="3" max="7" width="13.54296875" customWidth="1"/>
    <col min="8" max="18" width="9.81640625" customWidth="1"/>
  </cols>
  <sheetData>
    <row r="1" spans="1:20" s="2" customFormat="1" ht="17" x14ac:dyDescent="0.4">
      <c r="A1" s="1"/>
      <c r="B1" s="1" t="s">
        <v>124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17" customFormat="1" ht="17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20" s="17" customFormat="1" ht="17" x14ac:dyDescent="0.4">
      <c r="A3" s="18"/>
      <c r="B3" s="18" t="s">
        <v>81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20" s="24" customFormat="1" x14ac:dyDescent="0.35">
      <c r="B4" s="22" t="s">
        <v>80</v>
      </c>
      <c r="C4" s="22">
        <f>+deficit_calcolo!C16</f>
        <v>2026</v>
      </c>
      <c r="D4" s="22">
        <f>+deficit_calcolo!D16</f>
        <v>2027</v>
      </c>
      <c r="E4" s="22">
        <f>+deficit_calcolo!E16</f>
        <v>2028</v>
      </c>
      <c r="F4" s="22">
        <f>+deficit_calcolo!F16</f>
        <v>2029</v>
      </c>
      <c r="G4" s="22">
        <f>+deficit_calcolo!G16</f>
        <v>2030</v>
      </c>
      <c r="H4" s="22">
        <f>+deficit_calcolo!H16</f>
        <v>2031</v>
      </c>
      <c r="I4" s="22">
        <f>+deficit_calcolo!I16</f>
        <v>2032</v>
      </c>
      <c r="J4" s="22">
        <f>+deficit_calcolo!J16</f>
        <v>2033</v>
      </c>
      <c r="K4" s="22">
        <f>+deficit_calcolo!K16</f>
        <v>2034</v>
      </c>
      <c r="L4" s="22">
        <f>+deficit_calcolo!L16</f>
        <v>2035</v>
      </c>
      <c r="M4" s="22">
        <f>+deficit_calcolo!M16</f>
        <v>2036</v>
      </c>
      <c r="N4" s="22">
        <f>+deficit_calcolo!N16</f>
        <v>2037</v>
      </c>
      <c r="O4" s="22">
        <f>+deficit_calcolo!O16</f>
        <v>2038</v>
      </c>
      <c r="P4" s="22">
        <f>+deficit_calcolo!P16</f>
        <v>2039</v>
      </c>
      <c r="Q4" s="22">
        <f>+deficit_calcolo!Q16</f>
        <v>2040</v>
      </c>
      <c r="R4" s="42" t="s">
        <v>191</v>
      </c>
      <c r="S4" s="11" t="s">
        <v>113</v>
      </c>
    </row>
    <row r="5" spans="1:20" x14ac:dyDescent="0.35">
      <c r="B5" s="20" t="s">
        <v>82</v>
      </c>
      <c r="C5" s="137">
        <f>SUM(C6:C9)</f>
        <v>0</v>
      </c>
      <c r="D5" s="137">
        <f t="shared" ref="D5:M5" si="0">SUM(D6:D9)</f>
        <v>0</v>
      </c>
      <c r="E5" s="137">
        <f t="shared" si="0"/>
        <v>0</v>
      </c>
      <c r="F5" s="137">
        <f t="shared" si="0"/>
        <v>0</v>
      </c>
      <c r="G5" s="137">
        <f t="shared" si="0"/>
        <v>0</v>
      </c>
      <c r="H5" s="137">
        <f t="shared" si="0"/>
        <v>0</v>
      </c>
      <c r="I5" s="137">
        <f t="shared" si="0"/>
        <v>0</v>
      </c>
      <c r="J5" s="137">
        <f t="shared" si="0"/>
        <v>0</v>
      </c>
      <c r="K5" s="137">
        <f t="shared" si="0"/>
        <v>0</v>
      </c>
      <c r="L5" s="137">
        <f t="shared" si="0"/>
        <v>0</v>
      </c>
      <c r="M5" s="137">
        <f t="shared" si="0"/>
        <v>0</v>
      </c>
      <c r="N5" s="137">
        <f>SUM(N6:N9)</f>
        <v>0</v>
      </c>
      <c r="O5" s="137">
        <f>SUM(O6:O9)</f>
        <v>0</v>
      </c>
      <c r="P5" s="137">
        <f>SUM(P6:P9)</f>
        <v>0</v>
      </c>
      <c r="Q5" s="137">
        <f>SUM(Q6:Q9)</f>
        <v>0</v>
      </c>
      <c r="R5" s="137">
        <f>SUM(C5:Q5)</f>
        <v>0</v>
      </c>
      <c r="S5" s="35" t="s">
        <v>112</v>
      </c>
    </row>
    <row r="6" spans="1:20" x14ac:dyDescent="0.35">
      <c r="B6" s="25" t="s">
        <v>76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37">
        <f t="shared" ref="R6:R25" si="1">SUM(C6:Q6)</f>
        <v>0</v>
      </c>
      <c r="T6" s="11"/>
    </row>
    <row r="7" spans="1:20" x14ac:dyDescent="0.35">
      <c r="B7" s="25" t="s">
        <v>77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37">
        <f t="shared" si="1"/>
        <v>0</v>
      </c>
      <c r="S7" s="35"/>
    </row>
    <row r="8" spans="1:20" x14ac:dyDescent="0.35">
      <c r="B8" s="25" t="s">
        <v>78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37">
        <f t="shared" si="1"/>
        <v>0</v>
      </c>
      <c r="S8" s="35"/>
    </row>
    <row r="9" spans="1:20" x14ac:dyDescent="0.35">
      <c r="B9" s="25" t="s">
        <v>79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37">
        <f t="shared" si="1"/>
        <v>0</v>
      </c>
      <c r="S9" s="35"/>
    </row>
    <row r="10" spans="1:20" x14ac:dyDescent="0.35">
      <c r="B10" s="20" t="s">
        <v>93</v>
      </c>
      <c r="C10" s="137">
        <f>SUM(C11:C14)</f>
        <v>0</v>
      </c>
      <c r="D10" s="137">
        <f t="shared" ref="D10:Q10" si="2">SUM(D11:D14)</f>
        <v>0</v>
      </c>
      <c r="E10" s="137">
        <f t="shared" si="2"/>
        <v>0</v>
      </c>
      <c r="F10" s="137">
        <f t="shared" si="2"/>
        <v>0</v>
      </c>
      <c r="G10" s="137">
        <f t="shared" si="2"/>
        <v>0</v>
      </c>
      <c r="H10" s="137">
        <f t="shared" si="2"/>
        <v>0</v>
      </c>
      <c r="I10" s="137">
        <f t="shared" si="2"/>
        <v>0</v>
      </c>
      <c r="J10" s="137">
        <f t="shared" si="2"/>
        <v>0</v>
      </c>
      <c r="K10" s="137">
        <f t="shared" si="2"/>
        <v>0</v>
      </c>
      <c r="L10" s="137">
        <f t="shared" si="2"/>
        <v>0</v>
      </c>
      <c r="M10" s="137">
        <f t="shared" si="2"/>
        <v>0</v>
      </c>
      <c r="N10" s="137">
        <f t="shared" si="2"/>
        <v>0</v>
      </c>
      <c r="O10" s="137">
        <f t="shared" si="2"/>
        <v>0</v>
      </c>
      <c r="P10" s="137">
        <f t="shared" si="2"/>
        <v>0</v>
      </c>
      <c r="Q10" s="137">
        <f t="shared" si="2"/>
        <v>0</v>
      </c>
      <c r="R10" s="137">
        <f t="shared" si="1"/>
        <v>0</v>
      </c>
    </row>
    <row r="11" spans="1:20" x14ac:dyDescent="0.35">
      <c r="B11" s="25" t="s">
        <v>66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37">
        <f t="shared" si="1"/>
        <v>0</v>
      </c>
      <c r="S11" s="35"/>
    </row>
    <row r="12" spans="1:20" x14ac:dyDescent="0.35">
      <c r="B12" s="25" t="s">
        <v>67</v>
      </c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37">
        <f t="shared" si="1"/>
        <v>0</v>
      </c>
      <c r="S12" s="35"/>
    </row>
    <row r="13" spans="1:20" x14ac:dyDescent="0.35">
      <c r="B13" s="25" t="s">
        <v>68</v>
      </c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37">
        <f t="shared" si="1"/>
        <v>0</v>
      </c>
      <c r="S13" s="35"/>
    </row>
    <row r="14" spans="1:20" x14ac:dyDescent="0.35">
      <c r="B14" s="25" t="s">
        <v>69</v>
      </c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37">
        <f t="shared" si="1"/>
        <v>0</v>
      </c>
      <c r="S14" s="35"/>
    </row>
    <row r="15" spans="1:20" x14ac:dyDescent="0.35">
      <c r="B15" s="20" t="s">
        <v>75</v>
      </c>
      <c r="C15" s="137">
        <f t="shared" ref="C15:Q15" si="3">SUM(C16:C19)</f>
        <v>0</v>
      </c>
      <c r="D15" s="137">
        <f t="shared" si="3"/>
        <v>0</v>
      </c>
      <c r="E15" s="137">
        <f t="shared" si="3"/>
        <v>0</v>
      </c>
      <c r="F15" s="137">
        <f t="shared" si="3"/>
        <v>0</v>
      </c>
      <c r="G15" s="137">
        <f t="shared" si="3"/>
        <v>0</v>
      </c>
      <c r="H15" s="137">
        <f t="shared" si="3"/>
        <v>0</v>
      </c>
      <c r="I15" s="137">
        <f t="shared" si="3"/>
        <v>0</v>
      </c>
      <c r="J15" s="137">
        <f t="shared" si="3"/>
        <v>0</v>
      </c>
      <c r="K15" s="137">
        <f t="shared" si="3"/>
        <v>0</v>
      </c>
      <c r="L15" s="137">
        <f t="shared" si="3"/>
        <v>0</v>
      </c>
      <c r="M15" s="137">
        <f t="shared" si="3"/>
        <v>0</v>
      </c>
      <c r="N15" s="137">
        <f t="shared" si="3"/>
        <v>0</v>
      </c>
      <c r="O15" s="137">
        <f t="shared" si="3"/>
        <v>0</v>
      </c>
      <c r="P15" s="137">
        <f t="shared" si="3"/>
        <v>0</v>
      </c>
      <c r="Q15" s="137">
        <f t="shared" si="3"/>
        <v>0</v>
      </c>
      <c r="R15" s="137">
        <f t="shared" si="1"/>
        <v>0</v>
      </c>
    </row>
    <row r="16" spans="1:20" x14ac:dyDescent="0.35">
      <c r="B16" s="25" t="s">
        <v>83</v>
      </c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37">
        <f t="shared" si="1"/>
        <v>0</v>
      </c>
      <c r="S16" s="35"/>
    </row>
    <row r="17" spans="2:19" x14ac:dyDescent="0.35">
      <c r="B17" s="25" t="s">
        <v>84</v>
      </c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37">
        <f t="shared" si="1"/>
        <v>0</v>
      </c>
      <c r="S17" s="35"/>
    </row>
    <row r="18" spans="2:19" x14ac:dyDescent="0.35">
      <c r="B18" s="25" t="s">
        <v>85</v>
      </c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37">
        <f t="shared" si="1"/>
        <v>0</v>
      </c>
      <c r="S18" s="35"/>
    </row>
    <row r="19" spans="2:19" x14ac:dyDescent="0.35">
      <c r="B19" s="25" t="s">
        <v>86</v>
      </c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37">
        <f t="shared" si="1"/>
        <v>0</v>
      </c>
      <c r="S19" s="35"/>
    </row>
    <row r="20" spans="2:19" x14ac:dyDescent="0.35">
      <c r="B20" s="20" t="s">
        <v>94</v>
      </c>
      <c r="C20" s="137">
        <f>SUM(C21:C24)</f>
        <v>0</v>
      </c>
      <c r="D20" s="137">
        <f t="shared" ref="D20:M20" si="4">SUM(D21:D24)</f>
        <v>0</v>
      </c>
      <c r="E20" s="137">
        <f t="shared" si="4"/>
        <v>0</v>
      </c>
      <c r="F20" s="137">
        <f t="shared" si="4"/>
        <v>0</v>
      </c>
      <c r="G20" s="137">
        <f t="shared" si="4"/>
        <v>0</v>
      </c>
      <c r="H20" s="137">
        <f t="shared" si="4"/>
        <v>0</v>
      </c>
      <c r="I20" s="137">
        <f t="shared" si="4"/>
        <v>0</v>
      </c>
      <c r="J20" s="137">
        <f t="shared" si="4"/>
        <v>0</v>
      </c>
      <c r="K20" s="137">
        <f t="shared" si="4"/>
        <v>0</v>
      </c>
      <c r="L20" s="137">
        <f t="shared" si="4"/>
        <v>0</v>
      </c>
      <c r="M20" s="137">
        <f t="shared" si="4"/>
        <v>0</v>
      </c>
      <c r="N20" s="137">
        <f>SUM(N21:N24)</f>
        <v>0</v>
      </c>
      <c r="O20" s="137">
        <f>SUM(O21:O24)</f>
        <v>0</v>
      </c>
      <c r="P20" s="137">
        <f>SUM(P21:P24)</f>
        <v>0</v>
      </c>
      <c r="Q20" s="137">
        <f>SUM(Q21:Q24)</f>
        <v>0</v>
      </c>
      <c r="R20" s="137">
        <f t="shared" si="1"/>
        <v>0</v>
      </c>
    </row>
    <row r="21" spans="2:19" x14ac:dyDescent="0.35">
      <c r="B21" s="25" t="s">
        <v>71</v>
      </c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37">
        <f t="shared" si="1"/>
        <v>0</v>
      </c>
      <c r="S21" s="35"/>
    </row>
    <row r="22" spans="2:19" x14ac:dyDescent="0.35">
      <c r="B22" s="25" t="s">
        <v>72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37">
        <f t="shared" si="1"/>
        <v>0</v>
      </c>
      <c r="S22" s="35"/>
    </row>
    <row r="23" spans="2:19" x14ac:dyDescent="0.35">
      <c r="B23" s="25" t="s">
        <v>73</v>
      </c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37">
        <f t="shared" si="1"/>
        <v>0</v>
      </c>
      <c r="S23" s="35"/>
    </row>
    <row r="24" spans="2:19" x14ac:dyDescent="0.35">
      <c r="B24" s="25" t="s">
        <v>74</v>
      </c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37">
        <f t="shared" si="1"/>
        <v>0</v>
      </c>
      <c r="S24" s="35"/>
    </row>
    <row r="25" spans="2:19" s="24" customFormat="1" x14ac:dyDescent="0.35">
      <c r="B25" s="22" t="s">
        <v>108</v>
      </c>
      <c r="C25" s="26">
        <f>C5+C10+C15+C20</f>
        <v>0</v>
      </c>
      <c r="D25" s="26">
        <f t="shared" ref="D25:M25" si="5">D5+D10+D15+D20</f>
        <v>0</v>
      </c>
      <c r="E25" s="26">
        <f t="shared" si="5"/>
        <v>0</v>
      </c>
      <c r="F25" s="26">
        <f t="shared" si="5"/>
        <v>0</v>
      </c>
      <c r="G25" s="26">
        <f t="shared" si="5"/>
        <v>0</v>
      </c>
      <c r="H25" s="26">
        <f t="shared" si="5"/>
        <v>0</v>
      </c>
      <c r="I25" s="26">
        <f t="shared" si="5"/>
        <v>0</v>
      </c>
      <c r="J25" s="26">
        <f t="shared" si="5"/>
        <v>0</v>
      </c>
      <c r="K25" s="26">
        <f t="shared" si="5"/>
        <v>0</v>
      </c>
      <c r="L25" s="26">
        <f t="shared" si="5"/>
        <v>0</v>
      </c>
      <c r="M25" s="26">
        <f t="shared" si="5"/>
        <v>0</v>
      </c>
      <c r="N25" s="26">
        <f>N5+N10+N15+N20</f>
        <v>0</v>
      </c>
      <c r="O25" s="26">
        <f>O5+O10+O15+O20</f>
        <v>0</v>
      </c>
      <c r="P25" s="26">
        <f>P5+P10+P15+P20</f>
        <v>0</v>
      </c>
      <c r="Q25" s="26">
        <f>Q5+Q10+Q15+Q20</f>
        <v>0</v>
      </c>
      <c r="R25" s="137">
        <f t="shared" si="1"/>
        <v>0</v>
      </c>
      <c r="S25" s="36"/>
    </row>
  </sheetData>
  <phoneticPr fontId="3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99"/>
  </sheetPr>
  <dimension ref="A1:AC36"/>
  <sheetViews>
    <sheetView showGridLines="0" zoomScaleNormal="100" workbookViewId="0">
      <pane ySplit="2" topLeftCell="A3" activePane="bottomLeft" state="frozen"/>
      <selection pane="bottomLeft"/>
    </sheetView>
  </sheetViews>
  <sheetFormatPr defaultRowHeight="14.5" x14ac:dyDescent="0.35"/>
  <cols>
    <col min="1" max="1" width="3" customWidth="1"/>
    <col min="2" max="2" width="25.453125" bestFit="1" customWidth="1"/>
    <col min="3" max="3" width="10.1796875" customWidth="1"/>
    <col min="4" max="19" width="10.1796875" style="44" customWidth="1"/>
  </cols>
  <sheetData>
    <row r="1" spans="1:29" s="4" customFormat="1" ht="17.149999999999999" customHeight="1" x14ac:dyDescent="0.35">
      <c r="A1" s="1"/>
      <c r="B1" s="1" t="s">
        <v>65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29" x14ac:dyDescent="0.35">
      <c r="D2" s="38"/>
      <c r="E2" s="38"/>
      <c r="F2" s="39"/>
      <c r="G2" s="39"/>
      <c r="H2" s="39"/>
      <c r="I2" s="39"/>
      <c r="J2" s="39"/>
      <c r="K2" s="40"/>
      <c r="L2" s="40"/>
      <c r="M2" s="40"/>
      <c r="N2" s="41"/>
      <c r="O2" s="41"/>
      <c r="P2" s="41"/>
      <c r="Q2" s="41"/>
      <c r="R2" s="41"/>
      <c r="S2" s="41"/>
    </row>
    <row r="3" spans="1:29" s="17" customFormat="1" ht="14.15" customHeight="1" x14ac:dyDescent="0.4">
      <c r="A3" s="18"/>
      <c r="B3" s="18" t="s">
        <v>81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29" s="24" customFormat="1" x14ac:dyDescent="0.35">
      <c r="B4" s="22" t="s">
        <v>80</v>
      </c>
      <c r="C4" s="22">
        <f>+deficit_calcolo!C16</f>
        <v>2026</v>
      </c>
      <c r="D4" s="22">
        <f>+deficit_calcolo!D16</f>
        <v>2027</v>
      </c>
      <c r="E4" s="22">
        <f>+deficit_calcolo!E16</f>
        <v>2028</v>
      </c>
      <c r="F4" s="22">
        <f>+deficit_calcolo!F16</f>
        <v>2029</v>
      </c>
      <c r="G4" s="22">
        <f>+deficit_calcolo!G16</f>
        <v>2030</v>
      </c>
      <c r="H4" s="22">
        <f>+deficit_calcolo!H16</f>
        <v>2031</v>
      </c>
      <c r="I4" s="22">
        <f>+deficit_calcolo!I16</f>
        <v>2032</v>
      </c>
      <c r="J4" s="22">
        <f>+deficit_calcolo!J16</f>
        <v>2033</v>
      </c>
      <c r="K4" s="22">
        <f>+deficit_calcolo!K16</f>
        <v>2034</v>
      </c>
      <c r="L4" s="22">
        <f>+deficit_calcolo!L16</f>
        <v>2035</v>
      </c>
      <c r="M4" s="22">
        <f>+deficit_calcolo!M16</f>
        <v>2036</v>
      </c>
      <c r="N4" s="22">
        <f>+deficit_calcolo!N16</f>
        <v>2037</v>
      </c>
      <c r="O4" s="22">
        <f>+deficit_calcolo!O16</f>
        <v>2038</v>
      </c>
      <c r="P4" s="22">
        <f>+deficit_calcolo!P16</f>
        <v>2039</v>
      </c>
      <c r="Q4" s="22">
        <f>+deficit_calcolo!Q16</f>
        <v>2040</v>
      </c>
      <c r="R4" s="42" t="s">
        <v>108</v>
      </c>
      <c r="S4" s="42" t="s">
        <v>109</v>
      </c>
      <c r="T4" s="35" t="s">
        <v>111</v>
      </c>
    </row>
    <row r="5" spans="1:29" x14ac:dyDescent="0.35">
      <c r="B5" s="23" t="str">
        <f>capex!B5</f>
        <v>Opere murarie e assimiliate</v>
      </c>
      <c r="C5" s="137">
        <f>capex!C5</f>
        <v>0</v>
      </c>
      <c r="D5" s="137">
        <f>capex!D5</f>
        <v>0</v>
      </c>
      <c r="E5" s="137">
        <f>capex!E5</f>
        <v>0</v>
      </c>
      <c r="F5" s="137">
        <f>capex!F5</f>
        <v>0</v>
      </c>
      <c r="G5" s="137">
        <f>capex!G5</f>
        <v>0</v>
      </c>
      <c r="H5" s="137">
        <f>capex!H5</f>
        <v>0</v>
      </c>
      <c r="I5" s="137">
        <f>capex!I5</f>
        <v>0</v>
      </c>
      <c r="J5" s="137">
        <f>capex!J5</f>
        <v>0</v>
      </c>
      <c r="K5" s="137">
        <f>capex!K5</f>
        <v>0</v>
      </c>
      <c r="L5" s="137">
        <f>capex!L5</f>
        <v>0</v>
      </c>
      <c r="M5" s="137">
        <f>capex!M5</f>
        <v>0</v>
      </c>
      <c r="N5" s="137">
        <f>capex!N5</f>
        <v>0</v>
      </c>
      <c r="O5" s="137">
        <f>capex!O5</f>
        <v>0</v>
      </c>
      <c r="P5" s="137">
        <f>capex!P5</f>
        <v>0</v>
      </c>
      <c r="Q5" s="137">
        <f>capex!Q5</f>
        <v>0</v>
      </c>
      <c r="R5" s="137">
        <f>SUM(C5:Q5)</f>
        <v>0</v>
      </c>
      <c r="S5" s="190"/>
    </row>
    <row r="6" spans="1:29" x14ac:dyDescent="0.35">
      <c r="B6" s="23" t="str">
        <f>capex!B15</f>
        <v>IMA</v>
      </c>
      <c r="C6" s="137">
        <f>capex!C15</f>
        <v>0</v>
      </c>
      <c r="D6" s="137">
        <f>capex!D15</f>
        <v>0</v>
      </c>
      <c r="E6" s="137">
        <f>capex!E15</f>
        <v>0</v>
      </c>
      <c r="F6" s="137">
        <f>capex!F15</f>
        <v>0</v>
      </c>
      <c r="G6" s="137">
        <f>capex!G15</f>
        <v>0</v>
      </c>
      <c r="H6" s="137">
        <f>capex!H15</f>
        <v>0</v>
      </c>
      <c r="I6" s="137">
        <f>capex!I15</f>
        <v>0</v>
      </c>
      <c r="J6" s="137">
        <f>capex!J15</f>
        <v>0</v>
      </c>
      <c r="K6" s="137">
        <f>capex!K15</f>
        <v>0</v>
      </c>
      <c r="L6" s="137">
        <f>capex!L15</f>
        <v>0</v>
      </c>
      <c r="M6" s="137">
        <f>capex!M15</f>
        <v>0</v>
      </c>
      <c r="N6" s="137">
        <f>capex!N15</f>
        <v>0</v>
      </c>
      <c r="O6" s="137">
        <f>capex!O15</f>
        <v>0</v>
      </c>
      <c r="P6" s="137">
        <f>capex!P15</f>
        <v>0</v>
      </c>
      <c r="Q6" s="137">
        <f>capex!Q15</f>
        <v>0</v>
      </c>
      <c r="R6" s="137">
        <f t="shared" ref="R6:R7" si="0">SUM(C6:Q6)</f>
        <v>0</v>
      </c>
      <c r="S6" s="190"/>
      <c r="T6" s="35"/>
    </row>
    <row r="7" spans="1:29" x14ac:dyDescent="0.35">
      <c r="B7" s="23" t="str">
        <f>capex!B20</f>
        <v>Altro (es. beni intangibili)</v>
      </c>
      <c r="C7" s="137">
        <f>capex!C20</f>
        <v>0</v>
      </c>
      <c r="D7" s="137">
        <f>capex!D20</f>
        <v>0</v>
      </c>
      <c r="E7" s="137">
        <f>capex!E20</f>
        <v>0</v>
      </c>
      <c r="F7" s="137">
        <f>capex!F20</f>
        <v>0</v>
      </c>
      <c r="G7" s="137">
        <f>capex!G20</f>
        <v>0</v>
      </c>
      <c r="H7" s="137">
        <f>capex!H20</f>
        <v>0</v>
      </c>
      <c r="I7" s="137">
        <f>capex!I20</f>
        <v>0</v>
      </c>
      <c r="J7" s="137">
        <f>capex!J20</f>
        <v>0</v>
      </c>
      <c r="K7" s="137">
        <f>capex!K20</f>
        <v>0</v>
      </c>
      <c r="L7" s="137">
        <f>capex!L20</f>
        <v>0</v>
      </c>
      <c r="M7" s="137">
        <f>capex!M20</f>
        <v>0</v>
      </c>
      <c r="N7" s="137">
        <f>capex!N20</f>
        <v>0</v>
      </c>
      <c r="O7" s="137">
        <f>capex!O20</f>
        <v>0</v>
      </c>
      <c r="P7" s="137">
        <f>capex!P20</f>
        <v>0</v>
      </c>
      <c r="Q7" s="137">
        <f>capex!Q20</f>
        <v>0</v>
      </c>
      <c r="R7" s="137">
        <f t="shared" si="0"/>
        <v>0</v>
      </c>
      <c r="S7" s="190"/>
      <c r="T7" s="35"/>
    </row>
    <row r="8" spans="1:29" x14ac:dyDescent="0.35">
      <c r="B8" s="43" t="s">
        <v>108</v>
      </c>
      <c r="C8" s="159">
        <f t="shared" ref="C8:R8" si="1">SUM(C5:C7)</f>
        <v>0</v>
      </c>
      <c r="D8" s="159">
        <f t="shared" si="1"/>
        <v>0</v>
      </c>
      <c r="E8" s="159">
        <f t="shared" si="1"/>
        <v>0</v>
      </c>
      <c r="F8" s="159">
        <f t="shared" si="1"/>
        <v>0</v>
      </c>
      <c r="G8" s="159">
        <f t="shared" si="1"/>
        <v>0</v>
      </c>
      <c r="H8" s="159">
        <f t="shared" si="1"/>
        <v>0</v>
      </c>
      <c r="I8" s="159">
        <f t="shared" si="1"/>
        <v>0</v>
      </c>
      <c r="J8" s="159">
        <f t="shared" si="1"/>
        <v>0</v>
      </c>
      <c r="K8" s="159">
        <f t="shared" si="1"/>
        <v>0</v>
      </c>
      <c r="L8" s="159">
        <f t="shared" si="1"/>
        <v>0</v>
      </c>
      <c r="M8" s="159">
        <f t="shared" si="1"/>
        <v>0</v>
      </c>
      <c r="N8" s="159">
        <f t="shared" si="1"/>
        <v>0</v>
      </c>
      <c r="O8" s="159">
        <f t="shared" si="1"/>
        <v>0</v>
      </c>
      <c r="P8" s="159">
        <f t="shared" si="1"/>
        <v>0</v>
      </c>
      <c r="Q8" s="159">
        <f t="shared" si="1"/>
        <v>0</v>
      </c>
      <c r="R8" s="159">
        <f t="shared" si="1"/>
        <v>0</v>
      </c>
      <c r="S8" s="43"/>
    </row>
    <row r="9" spans="1:29" x14ac:dyDescent="0.35">
      <c r="R9" s="45" t="b">
        <f>R8=SUM(C8:Q8)</f>
        <v>1</v>
      </c>
    </row>
    <row r="10" spans="1:29" s="24" customFormat="1" ht="15" thickBot="1" x14ac:dyDescent="0.4">
      <c r="B10" s="46" t="s">
        <v>87</v>
      </c>
      <c r="C10" s="46">
        <f>+deficit_calcolo!C16</f>
        <v>2026</v>
      </c>
      <c r="D10" s="46">
        <f>+deficit_calcolo!D16</f>
        <v>2027</v>
      </c>
      <c r="E10" s="46">
        <f>+deficit_calcolo!E16</f>
        <v>2028</v>
      </c>
      <c r="F10" s="46">
        <f>+deficit_calcolo!F16</f>
        <v>2029</v>
      </c>
      <c r="G10" s="46">
        <f>+deficit_calcolo!G16</f>
        <v>2030</v>
      </c>
      <c r="H10" s="46">
        <f>+deficit_calcolo!H16</f>
        <v>2031</v>
      </c>
      <c r="I10" s="46">
        <f>+deficit_calcolo!I16</f>
        <v>2032</v>
      </c>
      <c r="J10" s="46">
        <f>+deficit_calcolo!J16</f>
        <v>2033</v>
      </c>
      <c r="K10" s="46">
        <f>+deficit_calcolo!K16</f>
        <v>2034</v>
      </c>
      <c r="L10" s="46">
        <f>+deficit_calcolo!L16</f>
        <v>2035</v>
      </c>
      <c r="M10" s="46">
        <f>+deficit_calcolo!M16</f>
        <v>2036</v>
      </c>
      <c r="N10" s="46">
        <f>+deficit_calcolo!N16</f>
        <v>2037</v>
      </c>
      <c r="O10" s="46">
        <f>+deficit_calcolo!O16</f>
        <v>2038</v>
      </c>
      <c r="P10" s="46">
        <f>+deficit_calcolo!P16</f>
        <v>2039</v>
      </c>
      <c r="Q10" s="46">
        <f>+deficit_calcolo!Q16</f>
        <v>2040</v>
      </c>
      <c r="R10" s="47" t="s">
        <v>110</v>
      </c>
      <c r="S10" s="47" t="s">
        <v>109</v>
      </c>
      <c r="T10" s="116" t="s">
        <v>210</v>
      </c>
      <c r="U10" s="244"/>
      <c r="V10" s="244"/>
      <c r="W10" s="244"/>
      <c r="X10" s="244"/>
      <c r="Y10" s="244"/>
      <c r="Z10" s="244"/>
      <c r="AA10" s="244"/>
      <c r="AB10" s="244"/>
      <c r="AC10" s="244"/>
    </row>
    <row r="11" spans="1:29" x14ac:dyDescent="0.35">
      <c r="B11" s="48" t="str">
        <f>B5</f>
        <v>Opere murarie e assimiliate</v>
      </c>
      <c r="C11" s="138">
        <f>SUM(C12:C18)</f>
        <v>0</v>
      </c>
      <c r="D11" s="138">
        <f t="shared" ref="D11:Q11" si="2">SUM(D12:D18)</f>
        <v>0</v>
      </c>
      <c r="E11" s="138">
        <f t="shared" si="2"/>
        <v>0</v>
      </c>
      <c r="F11" s="138">
        <f t="shared" si="2"/>
        <v>0</v>
      </c>
      <c r="G11" s="138">
        <f t="shared" si="2"/>
        <v>0</v>
      </c>
      <c r="H11" s="138">
        <f t="shared" si="2"/>
        <v>0</v>
      </c>
      <c r="I11" s="138">
        <f t="shared" si="2"/>
        <v>0</v>
      </c>
      <c r="J11" s="138">
        <f t="shared" si="2"/>
        <v>0</v>
      </c>
      <c r="K11" s="138">
        <f t="shared" si="2"/>
        <v>0</v>
      </c>
      <c r="L11" s="138">
        <f t="shared" si="2"/>
        <v>0</v>
      </c>
      <c r="M11" s="138">
        <f t="shared" si="2"/>
        <v>0</v>
      </c>
      <c r="N11" s="138">
        <f t="shared" si="2"/>
        <v>0</v>
      </c>
      <c r="O11" s="138">
        <f t="shared" si="2"/>
        <v>0</v>
      </c>
      <c r="P11" s="138">
        <f t="shared" si="2"/>
        <v>0</v>
      </c>
      <c r="Q11" s="138">
        <f t="shared" si="2"/>
        <v>0</v>
      </c>
      <c r="R11" s="138">
        <f t="shared" ref="R11:R34" si="3">SUM(C11:Q11)</f>
        <v>0</v>
      </c>
      <c r="S11" s="139">
        <f>S5</f>
        <v>0</v>
      </c>
    </row>
    <row r="12" spans="1:29" x14ac:dyDescent="0.35">
      <c r="B12" s="49"/>
      <c r="C12" s="140">
        <f t="shared" ref="C12:Q12" si="4">IF((C$4-$C$4)&lt;($S$11),$C5/$S$11,0)</f>
        <v>0</v>
      </c>
      <c r="D12" s="140">
        <f t="shared" si="4"/>
        <v>0</v>
      </c>
      <c r="E12" s="140">
        <f t="shared" si="4"/>
        <v>0</v>
      </c>
      <c r="F12" s="140">
        <f t="shared" si="4"/>
        <v>0</v>
      </c>
      <c r="G12" s="140">
        <f t="shared" si="4"/>
        <v>0</v>
      </c>
      <c r="H12" s="140">
        <f t="shared" si="4"/>
        <v>0</v>
      </c>
      <c r="I12" s="140">
        <f t="shared" si="4"/>
        <v>0</v>
      </c>
      <c r="J12" s="140">
        <f t="shared" si="4"/>
        <v>0</v>
      </c>
      <c r="K12" s="140">
        <f t="shared" si="4"/>
        <v>0</v>
      </c>
      <c r="L12" s="140">
        <f t="shared" si="4"/>
        <v>0</v>
      </c>
      <c r="M12" s="140">
        <f t="shared" si="4"/>
        <v>0</v>
      </c>
      <c r="N12" s="140">
        <f t="shared" si="4"/>
        <v>0</v>
      </c>
      <c r="O12" s="140">
        <f t="shared" si="4"/>
        <v>0</v>
      </c>
      <c r="P12" s="140">
        <f t="shared" si="4"/>
        <v>0</v>
      </c>
      <c r="Q12" s="140">
        <f t="shared" si="4"/>
        <v>0</v>
      </c>
      <c r="R12" s="140">
        <f t="shared" si="3"/>
        <v>0</v>
      </c>
      <c r="S12" s="141"/>
    </row>
    <row r="13" spans="1:29" x14ac:dyDescent="0.35">
      <c r="B13" s="49"/>
      <c r="C13" s="140"/>
      <c r="D13" s="140">
        <f t="shared" ref="D13:Q13" si="5">IF((D$4-$D$4)&lt;($S$11),$D5/$S$11,0)</f>
        <v>0</v>
      </c>
      <c r="E13" s="140">
        <f t="shared" si="5"/>
        <v>0</v>
      </c>
      <c r="F13" s="140">
        <f t="shared" si="5"/>
        <v>0</v>
      </c>
      <c r="G13" s="140">
        <f t="shared" si="5"/>
        <v>0</v>
      </c>
      <c r="H13" s="140">
        <f t="shared" si="5"/>
        <v>0</v>
      </c>
      <c r="I13" s="140">
        <f t="shared" si="5"/>
        <v>0</v>
      </c>
      <c r="J13" s="140">
        <f t="shared" si="5"/>
        <v>0</v>
      </c>
      <c r="K13" s="140">
        <f t="shared" si="5"/>
        <v>0</v>
      </c>
      <c r="L13" s="140">
        <f t="shared" si="5"/>
        <v>0</v>
      </c>
      <c r="M13" s="140">
        <f t="shared" si="5"/>
        <v>0</v>
      </c>
      <c r="N13" s="140">
        <f t="shared" si="5"/>
        <v>0</v>
      </c>
      <c r="O13" s="140">
        <f t="shared" si="5"/>
        <v>0</v>
      </c>
      <c r="P13" s="140">
        <f t="shared" si="5"/>
        <v>0</v>
      </c>
      <c r="Q13" s="140">
        <f t="shared" si="5"/>
        <v>0</v>
      </c>
      <c r="R13" s="140">
        <f t="shared" si="3"/>
        <v>0</v>
      </c>
      <c r="S13" s="141"/>
    </row>
    <row r="14" spans="1:29" x14ac:dyDescent="0.35">
      <c r="B14" s="49"/>
      <c r="C14" s="140"/>
      <c r="D14" s="140"/>
      <c r="E14" s="140">
        <f t="shared" ref="E14:Q14" si="6">IF((E$4-$E$4)&lt;($S$11),$E5/$S$11,0)</f>
        <v>0</v>
      </c>
      <c r="F14" s="140">
        <f t="shared" si="6"/>
        <v>0</v>
      </c>
      <c r="G14" s="140">
        <f t="shared" si="6"/>
        <v>0</v>
      </c>
      <c r="H14" s="140">
        <f t="shared" si="6"/>
        <v>0</v>
      </c>
      <c r="I14" s="140">
        <f t="shared" si="6"/>
        <v>0</v>
      </c>
      <c r="J14" s="140">
        <f t="shared" si="6"/>
        <v>0</v>
      </c>
      <c r="K14" s="140">
        <f t="shared" si="6"/>
        <v>0</v>
      </c>
      <c r="L14" s="140">
        <f t="shared" si="6"/>
        <v>0</v>
      </c>
      <c r="M14" s="140">
        <f t="shared" si="6"/>
        <v>0</v>
      </c>
      <c r="N14" s="140">
        <f t="shared" si="6"/>
        <v>0</v>
      </c>
      <c r="O14" s="140">
        <f t="shared" si="6"/>
        <v>0</v>
      </c>
      <c r="P14" s="140">
        <f t="shared" si="6"/>
        <v>0</v>
      </c>
      <c r="Q14" s="140">
        <f t="shared" si="6"/>
        <v>0</v>
      </c>
      <c r="R14" s="140">
        <f t="shared" si="3"/>
        <v>0</v>
      </c>
      <c r="S14" s="141"/>
    </row>
    <row r="15" spans="1:29" x14ac:dyDescent="0.35">
      <c r="B15" s="49"/>
      <c r="C15" s="140"/>
      <c r="D15" s="140"/>
      <c r="E15" s="140"/>
      <c r="F15" s="140">
        <f t="shared" ref="F15:Q15" si="7">IF((F$4-$F$4)&lt;($S$11),$F5/$S$11,0)</f>
        <v>0</v>
      </c>
      <c r="G15" s="140">
        <f t="shared" si="7"/>
        <v>0</v>
      </c>
      <c r="H15" s="140">
        <f t="shared" si="7"/>
        <v>0</v>
      </c>
      <c r="I15" s="140">
        <f t="shared" si="7"/>
        <v>0</v>
      </c>
      <c r="J15" s="140">
        <f t="shared" si="7"/>
        <v>0</v>
      </c>
      <c r="K15" s="140">
        <f t="shared" si="7"/>
        <v>0</v>
      </c>
      <c r="L15" s="140">
        <f t="shared" si="7"/>
        <v>0</v>
      </c>
      <c r="M15" s="140">
        <f t="shared" si="7"/>
        <v>0</v>
      </c>
      <c r="N15" s="140">
        <f t="shared" si="7"/>
        <v>0</v>
      </c>
      <c r="O15" s="140">
        <f t="shared" si="7"/>
        <v>0</v>
      </c>
      <c r="P15" s="140">
        <f t="shared" si="7"/>
        <v>0</v>
      </c>
      <c r="Q15" s="140">
        <f t="shared" si="7"/>
        <v>0</v>
      </c>
      <c r="R15" s="140">
        <f t="shared" si="3"/>
        <v>0</v>
      </c>
      <c r="S15" s="141"/>
    </row>
    <row r="16" spans="1:29" x14ac:dyDescent="0.35">
      <c r="B16" s="49"/>
      <c r="C16" s="140"/>
      <c r="D16" s="140"/>
      <c r="E16" s="140"/>
      <c r="F16" s="140"/>
      <c r="G16" s="140">
        <f t="shared" ref="G16:Q16" si="8">IF((G$4-$G$4)&lt;($S$11),$G5/$S$11,0)</f>
        <v>0</v>
      </c>
      <c r="H16" s="140">
        <f t="shared" si="8"/>
        <v>0</v>
      </c>
      <c r="I16" s="140">
        <f t="shared" si="8"/>
        <v>0</v>
      </c>
      <c r="J16" s="140">
        <f t="shared" si="8"/>
        <v>0</v>
      </c>
      <c r="K16" s="140">
        <f t="shared" si="8"/>
        <v>0</v>
      </c>
      <c r="L16" s="140">
        <f t="shared" si="8"/>
        <v>0</v>
      </c>
      <c r="M16" s="140">
        <f t="shared" si="8"/>
        <v>0</v>
      </c>
      <c r="N16" s="140">
        <f t="shared" si="8"/>
        <v>0</v>
      </c>
      <c r="O16" s="140">
        <f t="shared" si="8"/>
        <v>0</v>
      </c>
      <c r="P16" s="140">
        <f t="shared" si="8"/>
        <v>0</v>
      </c>
      <c r="Q16" s="140">
        <f t="shared" si="8"/>
        <v>0</v>
      </c>
      <c r="R16" s="140">
        <f t="shared" si="3"/>
        <v>0</v>
      </c>
      <c r="S16" s="141"/>
    </row>
    <row r="17" spans="2:19" x14ac:dyDescent="0.35">
      <c r="B17" s="49"/>
      <c r="C17" s="140"/>
      <c r="D17" s="140"/>
      <c r="E17" s="140"/>
      <c r="F17" s="140"/>
      <c r="G17" s="140"/>
      <c r="H17" s="140">
        <f t="shared" ref="H17:Q17" si="9">IF((H$4-$H$4)&lt;($S$11),$H5/$S$11,0)</f>
        <v>0</v>
      </c>
      <c r="I17" s="140">
        <f t="shared" si="9"/>
        <v>0</v>
      </c>
      <c r="J17" s="140">
        <f t="shared" si="9"/>
        <v>0</v>
      </c>
      <c r="K17" s="140">
        <f t="shared" si="9"/>
        <v>0</v>
      </c>
      <c r="L17" s="140">
        <f t="shared" si="9"/>
        <v>0</v>
      </c>
      <c r="M17" s="140">
        <f t="shared" si="9"/>
        <v>0</v>
      </c>
      <c r="N17" s="140">
        <f t="shared" si="9"/>
        <v>0</v>
      </c>
      <c r="O17" s="140">
        <f t="shared" si="9"/>
        <v>0</v>
      </c>
      <c r="P17" s="140">
        <f t="shared" si="9"/>
        <v>0</v>
      </c>
      <c r="Q17" s="140">
        <f t="shared" si="9"/>
        <v>0</v>
      </c>
      <c r="R17" s="140">
        <f t="shared" si="3"/>
        <v>0</v>
      </c>
      <c r="S17" s="141"/>
    </row>
    <row r="18" spans="2:19" ht="15" thickBot="1" x14ac:dyDescent="0.4">
      <c r="B18" s="50"/>
      <c r="C18" s="142"/>
      <c r="D18" s="142"/>
      <c r="E18" s="142"/>
      <c r="F18" s="142"/>
      <c r="G18" s="142"/>
      <c r="H18" s="142"/>
      <c r="I18" s="142">
        <f t="shared" ref="I18:Q18" si="10">IF((I$4-$I$4)&lt;($S$11),$I5/$S$11,0)</f>
        <v>0</v>
      </c>
      <c r="J18" s="142">
        <f t="shared" si="10"/>
        <v>0</v>
      </c>
      <c r="K18" s="142">
        <f t="shared" si="10"/>
        <v>0</v>
      </c>
      <c r="L18" s="142">
        <f t="shared" si="10"/>
        <v>0</v>
      </c>
      <c r="M18" s="142">
        <f t="shared" si="10"/>
        <v>0</v>
      </c>
      <c r="N18" s="142">
        <f t="shared" si="10"/>
        <v>0</v>
      </c>
      <c r="O18" s="142">
        <f t="shared" si="10"/>
        <v>0</v>
      </c>
      <c r="P18" s="142">
        <f t="shared" si="10"/>
        <v>0</v>
      </c>
      <c r="Q18" s="142">
        <f t="shared" si="10"/>
        <v>0</v>
      </c>
      <c r="R18" s="142">
        <f t="shared" si="3"/>
        <v>0</v>
      </c>
      <c r="S18" s="143"/>
    </row>
    <row r="19" spans="2:19" x14ac:dyDescent="0.35">
      <c r="B19" s="48" t="str">
        <f>B6</f>
        <v>IMA</v>
      </c>
      <c r="C19" s="138">
        <f>SUM(C20:C26)</f>
        <v>0</v>
      </c>
      <c r="D19" s="138">
        <f t="shared" ref="D19:Q19" si="11">SUM(D20:D26)</f>
        <v>0</v>
      </c>
      <c r="E19" s="138">
        <f t="shared" si="11"/>
        <v>0</v>
      </c>
      <c r="F19" s="138">
        <f t="shared" si="11"/>
        <v>0</v>
      </c>
      <c r="G19" s="138">
        <f t="shared" si="11"/>
        <v>0</v>
      </c>
      <c r="H19" s="138">
        <f t="shared" si="11"/>
        <v>0</v>
      </c>
      <c r="I19" s="138">
        <f t="shared" si="11"/>
        <v>0</v>
      </c>
      <c r="J19" s="138">
        <f t="shared" si="11"/>
        <v>0</v>
      </c>
      <c r="K19" s="138">
        <f t="shared" si="11"/>
        <v>0</v>
      </c>
      <c r="L19" s="138">
        <f t="shared" si="11"/>
        <v>0</v>
      </c>
      <c r="M19" s="138">
        <f t="shared" si="11"/>
        <v>0</v>
      </c>
      <c r="N19" s="138">
        <f t="shared" si="11"/>
        <v>0</v>
      </c>
      <c r="O19" s="138">
        <f t="shared" si="11"/>
        <v>0</v>
      </c>
      <c r="P19" s="138">
        <f t="shared" si="11"/>
        <v>0</v>
      </c>
      <c r="Q19" s="138">
        <f t="shared" si="11"/>
        <v>0</v>
      </c>
      <c r="R19" s="138">
        <f t="shared" si="3"/>
        <v>0</v>
      </c>
      <c r="S19" s="139">
        <f>S6</f>
        <v>0</v>
      </c>
    </row>
    <row r="20" spans="2:19" x14ac:dyDescent="0.35">
      <c r="B20" s="49"/>
      <c r="C20" s="140">
        <f t="shared" ref="C20:Q20" si="12">IF((C$4-$C$4)&lt;($S$19),$C6/$S$19,0)</f>
        <v>0</v>
      </c>
      <c r="D20" s="140">
        <f t="shared" si="12"/>
        <v>0</v>
      </c>
      <c r="E20" s="140">
        <f t="shared" si="12"/>
        <v>0</v>
      </c>
      <c r="F20" s="140">
        <f t="shared" si="12"/>
        <v>0</v>
      </c>
      <c r="G20" s="140">
        <f t="shared" si="12"/>
        <v>0</v>
      </c>
      <c r="H20" s="140">
        <f t="shared" si="12"/>
        <v>0</v>
      </c>
      <c r="I20" s="140">
        <f t="shared" si="12"/>
        <v>0</v>
      </c>
      <c r="J20" s="140">
        <f t="shared" si="12"/>
        <v>0</v>
      </c>
      <c r="K20" s="140">
        <f t="shared" si="12"/>
        <v>0</v>
      </c>
      <c r="L20" s="140">
        <f t="shared" si="12"/>
        <v>0</v>
      </c>
      <c r="M20" s="140">
        <f t="shared" si="12"/>
        <v>0</v>
      </c>
      <c r="N20" s="140">
        <f t="shared" si="12"/>
        <v>0</v>
      </c>
      <c r="O20" s="140">
        <f t="shared" si="12"/>
        <v>0</v>
      </c>
      <c r="P20" s="140">
        <f t="shared" si="12"/>
        <v>0</v>
      </c>
      <c r="Q20" s="140">
        <f t="shared" si="12"/>
        <v>0</v>
      </c>
      <c r="R20" s="140">
        <f t="shared" si="3"/>
        <v>0</v>
      </c>
      <c r="S20" s="144"/>
    </row>
    <row r="21" spans="2:19" x14ac:dyDescent="0.35">
      <c r="B21" s="49"/>
      <c r="C21" s="140"/>
      <c r="D21" s="140">
        <f t="shared" ref="D21:Q21" si="13">IF((D$4-$D$4)&lt;($S$19),$D6/$S$19,0)</f>
        <v>0</v>
      </c>
      <c r="E21" s="140">
        <f t="shared" si="13"/>
        <v>0</v>
      </c>
      <c r="F21" s="140">
        <f t="shared" si="13"/>
        <v>0</v>
      </c>
      <c r="G21" s="140">
        <f t="shared" si="13"/>
        <v>0</v>
      </c>
      <c r="H21" s="140">
        <f t="shared" si="13"/>
        <v>0</v>
      </c>
      <c r="I21" s="140">
        <f t="shared" si="13"/>
        <v>0</v>
      </c>
      <c r="J21" s="140">
        <f t="shared" si="13"/>
        <v>0</v>
      </c>
      <c r="K21" s="140">
        <f t="shared" si="13"/>
        <v>0</v>
      </c>
      <c r="L21" s="140">
        <f t="shared" si="13"/>
        <v>0</v>
      </c>
      <c r="M21" s="140">
        <f t="shared" si="13"/>
        <v>0</v>
      </c>
      <c r="N21" s="140">
        <f t="shared" si="13"/>
        <v>0</v>
      </c>
      <c r="O21" s="140">
        <f t="shared" si="13"/>
        <v>0</v>
      </c>
      <c r="P21" s="140">
        <f t="shared" si="13"/>
        <v>0</v>
      </c>
      <c r="Q21" s="140">
        <f t="shared" si="13"/>
        <v>0</v>
      </c>
      <c r="R21" s="140">
        <f t="shared" si="3"/>
        <v>0</v>
      </c>
      <c r="S21" s="141"/>
    </row>
    <row r="22" spans="2:19" x14ac:dyDescent="0.35">
      <c r="B22" s="49"/>
      <c r="C22" s="140"/>
      <c r="D22" s="140"/>
      <c r="E22" s="140">
        <f t="shared" ref="E22:Q22" si="14">IF((E$4-$E$4)&lt;($S$19),$E6/$S$19,0)</f>
        <v>0</v>
      </c>
      <c r="F22" s="140">
        <f t="shared" si="14"/>
        <v>0</v>
      </c>
      <c r="G22" s="140">
        <f t="shared" si="14"/>
        <v>0</v>
      </c>
      <c r="H22" s="140">
        <f t="shared" si="14"/>
        <v>0</v>
      </c>
      <c r="I22" s="140">
        <f t="shared" si="14"/>
        <v>0</v>
      </c>
      <c r="J22" s="140">
        <f t="shared" si="14"/>
        <v>0</v>
      </c>
      <c r="K22" s="140">
        <f t="shared" si="14"/>
        <v>0</v>
      </c>
      <c r="L22" s="140">
        <f t="shared" si="14"/>
        <v>0</v>
      </c>
      <c r="M22" s="140">
        <f t="shared" si="14"/>
        <v>0</v>
      </c>
      <c r="N22" s="140">
        <f t="shared" si="14"/>
        <v>0</v>
      </c>
      <c r="O22" s="140">
        <f t="shared" si="14"/>
        <v>0</v>
      </c>
      <c r="P22" s="140">
        <f t="shared" si="14"/>
        <v>0</v>
      </c>
      <c r="Q22" s="140">
        <f t="shared" si="14"/>
        <v>0</v>
      </c>
      <c r="R22" s="140">
        <f t="shared" si="3"/>
        <v>0</v>
      </c>
      <c r="S22" s="141"/>
    </row>
    <row r="23" spans="2:19" x14ac:dyDescent="0.35">
      <c r="B23" s="49"/>
      <c r="C23" s="140"/>
      <c r="D23" s="140"/>
      <c r="E23" s="140"/>
      <c r="F23" s="140">
        <f t="shared" ref="F23:Q23" si="15">IF((F$4-$F$4)&lt;($S$19),$F6/$S$19,0)</f>
        <v>0</v>
      </c>
      <c r="G23" s="140">
        <f t="shared" si="15"/>
        <v>0</v>
      </c>
      <c r="H23" s="140">
        <f t="shared" si="15"/>
        <v>0</v>
      </c>
      <c r="I23" s="140">
        <f t="shared" si="15"/>
        <v>0</v>
      </c>
      <c r="J23" s="140">
        <f t="shared" si="15"/>
        <v>0</v>
      </c>
      <c r="K23" s="140">
        <f t="shared" si="15"/>
        <v>0</v>
      </c>
      <c r="L23" s="140">
        <f t="shared" si="15"/>
        <v>0</v>
      </c>
      <c r="M23" s="140">
        <f t="shared" si="15"/>
        <v>0</v>
      </c>
      <c r="N23" s="140">
        <f t="shared" si="15"/>
        <v>0</v>
      </c>
      <c r="O23" s="140">
        <f t="shared" si="15"/>
        <v>0</v>
      </c>
      <c r="P23" s="140">
        <f t="shared" si="15"/>
        <v>0</v>
      </c>
      <c r="Q23" s="140">
        <f t="shared" si="15"/>
        <v>0</v>
      </c>
      <c r="R23" s="140">
        <f t="shared" si="3"/>
        <v>0</v>
      </c>
      <c r="S23" s="141"/>
    </row>
    <row r="24" spans="2:19" x14ac:dyDescent="0.35">
      <c r="B24" s="49"/>
      <c r="C24" s="140"/>
      <c r="D24" s="140"/>
      <c r="E24" s="140"/>
      <c r="F24" s="140"/>
      <c r="G24" s="140">
        <f t="shared" ref="G24:Q24" si="16">IF((G$4-$G$4)&lt;($S$19),$G6/$S$19,0)</f>
        <v>0</v>
      </c>
      <c r="H24" s="140">
        <f t="shared" si="16"/>
        <v>0</v>
      </c>
      <c r="I24" s="140">
        <f t="shared" si="16"/>
        <v>0</v>
      </c>
      <c r="J24" s="140">
        <f t="shared" si="16"/>
        <v>0</v>
      </c>
      <c r="K24" s="140">
        <f t="shared" si="16"/>
        <v>0</v>
      </c>
      <c r="L24" s="140">
        <f t="shared" si="16"/>
        <v>0</v>
      </c>
      <c r="M24" s="140">
        <f t="shared" si="16"/>
        <v>0</v>
      </c>
      <c r="N24" s="140">
        <f t="shared" si="16"/>
        <v>0</v>
      </c>
      <c r="O24" s="140">
        <f t="shared" si="16"/>
        <v>0</v>
      </c>
      <c r="P24" s="140">
        <f t="shared" si="16"/>
        <v>0</v>
      </c>
      <c r="Q24" s="140">
        <f t="shared" si="16"/>
        <v>0</v>
      </c>
      <c r="R24" s="140">
        <f t="shared" si="3"/>
        <v>0</v>
      </c>
      <c r="S24" s="141"/>
    </row>
    <row r="25" spans="2:19" x14ac:dyDescent="0.35">
      <c r="B25" s="49"/>
      <c r="C25" s="140"/>
      <c r="D25" s="140"/>
      <c r="E25" s="140"/>
      <c r="F25" s="140"/>
      <c r="G25" s="140"/>
      <c r="H25" s="140">
        <f t="shared" ref="H25:Q25" si="17">IF((H$4-$H$4)&lt;($S$19),$H6/$S$19,0)</f>
        <v>0</v>
      </c>
      <c r="I25" s="140">
        <f t="shared" si="17"/>
        <v>0</v>
      </c>
      <c r="J25" s="140">
        <f t="shared" si="17"/>
        <v>0</v>
      </c>
      <c r="K25" s="140">
        <f t="shared" si="17"/>
        <v>0</v>
      </c>
      <c r="L25" s="140">
        <f t="shared" si="17"/>
        <v>0</v>
      </c>
      <c r="M25" s="140">
        <f t="shared" si="17"/>
        <v>0</v>
      </c>
      <c r="N25" s="140">
        <f t="shared" si="17"/>
        <v>0</v>
      </c>
      <c r="O25" s="140">
        <f t="shared" si="17"/>
        <v>0</v>
      </c>
      <c r="P25" s="140">
        <f t="shared" si="17"/>
        <v>0</v>
      </c>
      <c r="Q25" s="140">
        <f t="shared" si="17"/>
        <v>0</v>
      </c>
      <c r="R25" s="140">
        <f t="shared" si="3"/>
        <v>0</v>
      </c>
      <c r="S25" s="141"/>
    </row>
    <row r="26" spans="2:19" ht="15" thickBot="1" x14ac:dyDescent="0.4">
      <c r="B26" s="50"/>
      <c r="C26" s="142"/>
      <c r="D26" s="142"/>
      <c r="E26" s="142"/>
      <c r="F26" s="142"/>
      <c r="G26" s="142"/>
      <c r="H26" s="142"/>
      <c r="I26" s="142">
        <f t="shared" ref="I26:Q26" si="18">IF((I$4-$I$4)&lt;($S$19),$I6/$S$19,0)</f>
        <v>0</v>
      </c>
      <c r="J26" s="142">
        <f t="shared" si="18"/>
        <v>0</v>
      </c>
      <c r="K26" s="142">
        <f t="shared" si="18"/>
        <v>0</v>
      </c>
      <c r="L26" s="142">
        <f t="shared" si="18"/>
        <v>0</v>
      </c>
      <c r="M26" s="142">
        <f t="shared" si="18"/>
        <v>0</v>
      </c>
      <c r="N26" s="142">
        <f t="shared" si="18"/>
        <v>0</v>
      </c>
      <c r="O26" s="142">
        <f t="shared" si="18"/>
        <v>0</v>
      </c>
      <c r="P26" s="142">
        <f t="shared" si="18"/>
        <v>0</v>
      </c>
      <c r="Q26" s="142">
        <f t="shared" si="18"/>
        <v>0</v>
      </c>
      <c r="R26" s="142">
        <f t="shared" si="3"/>
        <v>0</v>
      </c>
      <c r="S26" s="143"/>
    </row>
    <row r="27" spans="2:19" x14ac:dyDescent="0.35">
      <c r="B27" s="48" t="str">
        <f>B7</f>
        <v>Altro (es. beni intangibili)</v>
      </c>
      <c r="C27" s="138">
        <f>SUM(C28:C34)</f>
        <v>0</v>
      </c>
      <c r="D27" s="138">
        <f t="shared" ref="D27:Q27" si="19">SUM(D28:D34)</f>
        <v>0</v>
      </c>
      <c r="E27" s="138">
        <f t="shared" si="19"/>
        <v>0</v>
      </c>
      <c r="F27" s="138">
        <f t="shared" si="19"/>
        <v>0</v>
      </c>
      <c r="G27" s="138">
        <f t="shared" si="19"/>
        <v>0</v>
      </c>
      <c r="H27" s="138">
        <f t="shared" si="19"/>
        <v>0</v>
      </c>
      <c r="I27" s="138">
        <f t="shared" si="19"/>
        <v>0</v>
      </c>
      <c r="J27" s="138">
        <f t="shared" si="19"/>
        <v>0</v>
      </c>
      <c r="K27" s="138">
        <f t="shared" si="19"/>
        <v>0</v>
      </c>
      <c r="L27" s="138">
        <f t="shared" si="19"/>
        <v>0</v>
      </c>
      <c r="M27" s="138">
        <f t="shared" si="19"/>
        <v>0</v>
      </c>
      <c r="N27" s="138">
        <f t="shared" si="19"/>
        <v>0</v>
      </c>
      <c r="O27" s="138">
        <f t="shared" si="19"/>
        <v>0</v>
      </c>
      <c r="P27" s="138">
        <f t="shared" si="19"/>
        <v>0</v>
      </c>
      <c r="Q27" s="138">
        <f t="shared" si="19"/>
        <v>0</v>
      </c>
      <c r="R27" s="138">
        <f t="shared" si="3"/>
        <v>0</v>
      </c>
      <c r="S27" s="139">
        <f>S7</f>
        <v>0</v>
      </c>
    </row>
    <row r="28" spans="2:19" x14ac:dyDescent="0.35">
      <c r="B28" s="49"/>
      <c r="C28" s="140">
        <f t="shared" ref="C28:Q28" si="20">IF((C$4-$C$4)&lt;($S$27),$C7/$S$27,0)</f>
        <v>0</v>
      </c>
      <c r="D28" s="140">
        <f t="shared" si="20"/>
        <v>0</v>
      </c>
      <c r="E28" s="140">
        <f t="shared" si="20"/>
        <v>0</v>
      </c>
      <c r="F28" s="140">
        <f t="shared" si="20"/>
        <v>0</v>
      </c>
      <c r="G28" s="140">
        <f t="shared" si="20"/>
        <v>0</v>
      </c>
      <c r="H28" s="140">
        <f t="shared" si="20"/>
        <v>0</v>
      </c>
      <c r="I28" s="140">
        <f t="shared" si="20"/>
        <v>0</v>
      </c>
      <c r="J28" s="140">
        <f t="shared" si="20"/>
        <v>0</v>
      </c>
      <c r="K28" s="140">
        <f t="shared" si="20"/>
        <v>0</v>
      </c>
      <c r="L28" s="140">
        <f t="shared" si="20"/>
        <v>0</v>
      </c>
      <c r="M28" s="140">
        <f t="shared" si="20"/>
        <v>0</v>
      </c>
      <c r="N28" s="140">
        <f t="shared" si="20"/>
        <v>0</v>
      </c>
      <c r="O28" s="140">
        <f t="shared" si="20"/>
        <v>0</v>
      </c>
      <c r="P28" s="140">
        <f t="shared" si="20"/>
        <v>0</v>
      </c>
      <c r="Q28" s="140">
        <f t="shared" si="20"/>
        <v>0</v>
      </c>
      <c r="R28" s="140">
        <f t="shared" si="3"/>
        <v>0</v>
      </c>
      <c r="S28" s="144"/>
    </row>
    <row r="29" spans="2:19" x14ac:dyDescent="0.35">
      <c r="B29" s="49"/>
      <c r="C29" s="140"/>
      <c r="D29" s="140">
        <f t="shared" ref="D29:Q29" si="21">IF((D$4-$D$4)&lt;($S$27),$D7/$S$27,0)</f>
        <v>0</v>
      </c>
      <c r="E29" s="140">
        <f t="shared" si="21"/>
        <v>0</v>
      </c>
      <c r="F29" s="140">
        <f t="shared" si="21"/>
        <v>0</v>
      </c>
      <c r="G29" s="140">
        <f t="shared" si="21"/>
        <v>0</v>
      </c>
      <c r="H29" s="140">
        <f t="shared" si="21"/>
        <v>0</v>
      </c>
      <c r="I29" s="140">
        <f t="shared" si="21"/>
        <v>0</v>
      </c>
      <c r="J29" s="140">
        <f t="shared" si="21"/>
        <v>0</v>
      </c>
      <c r="K29" s="140">
        <f t="shared" si="21"/>
        <v>0</v>
      </c>
      <c r="L29" s="140">
        <f t="shared" si="21"/>
        <v>0</v>
      </c>
      <c r="M29" s="140">
        <f t="shared" si="21"/>
        <v>0</v>
      </c>
      <c r="N29" s="140">
        <f t="shared" si="21"/>
        <v>0</v>
      </c>
      <c r="O29" s="140">
        <f t="shared" si="21"/>
        <v>0</v>
      </c>
      <c r="P29" s="140">
        <f t="shared" si="21"/>
        <v>0</v>
      </c>
      <c r="Q29" s="140">
        <f t="shared" si="21"/>
        <v>0</v>
      </c>
      <c r="R29" s="140">
        <f t="shared" si="3"/>
        <v>0</v>
      </c>
      <c r="S29" s="141"/>
    </row>
    <row r="30" spans="2:19" x14ac:dyDescent="0.35">
      <c r="B30" s="49"/>
      <c r="C30" s="140"/>
      <c r="D30" s="140"/>
      <c r="E30" s="140">
        <f t="shared" ref="E30:Q30" si="22">IF((E$4-$E$4)&lt;($S$27),$E7/$S$27,0)</f>
        <v>0</v>
      </c>
      <c r="F30" s="140">
        <f t="shared" si="22"/>
        <v>0</v>
      </c>
      <c r="G30" s="140">
        <f t="shared" si="22"/>
        <v>0</v>
      </c>
      <c r="H30" s="140">
        <f t="shared" si="22"/>
        <v>0</v>
      </c>
      <c r="I30" s="140">
        <f t="shared" si="22"/>
        <v>0</v>
      </c>
      <c r="J30" s="140">
        <f t="shared" si="22"/>
        <v>0</v>
      </c>
      <c r="K30" s="140">
        <f t="shared" si="22"/>
        <v>0</v>
      </c>
      <c r="L30" s="140">
        <f t="shared" si="22"/>
        <v>0</v>
      </c>
      <c r="M30" s="140">
        <f t="shared" si="22"/>
        <v>0</v>
      </c>
      <c r="N30" s="140">
        <f t="shared" si="22"/>
        <v>0</v>
      </c>
      <c r="O30" s="140">
        <f t="shared" si="22"/>
        <v>0</v>
      </c>
      <c r="P30" s="140">
        <f t="shared" si="22"/>
        <v>0</v>
      </c>
      <c r="Q30" s="140">
        <f t="shared" si="22"/>
        <v>0</v>
      </c>
      <c r="R30" s="140">
        <f t="shared" si="3"/>
        <v>0</v>
      </c>
      <c r="S30" s="141"/>
    </row>
    <row r="31" spans="2:19" x14ac:dyDescent="0.35">
      <c r="B31" s="49"/>
      <c r="C31" s="140"/>
      <c r="D31" s="140"/>
      <c r="E31" s="140"/>
      <c r="F31" s="140">
        <f t="shared" ref="F31:Q31" si="23">IF((F$4-$F$4)&lt;($S$27),$F7/$S$27,0)</f>
        <v>0</v>
      </c>
      <c r="G31" s="140">
        <f t="shared" si="23"/>
        <v>0</v>
      </c>
      <c r="H31" s="140">
        <f t="shared" si="23"/>
        <v>0</v>
      </c>
      <c r="I31" s="140">
        <f t="shared" si="23"/>
        <v>0</v>
      </c>
      <c r="J31" s="140">
        <f t="shared" si="23"/>
        <v>0</v>
      </c>
      <c r="K31" s="140">
        <f t="shared" si="23"/>
        <v>0</v>
      </c>
      <c r="L31" s="140">
        <f t="shared" si="23"/>
        <v>0</v>
      </c>
      <c r="M31" s="140">
        <f t="shared" si="23"/>
        <v>0</v>
      </c>
      <c r="N31" s="140">
        <f t="shared" si="23"/>
        <v>0</v>
      </c>
      <c r="O31" s="140">
        <f t="shared" si="23"/>
        <v>0</v>
      </c>
      <c r="P31" s="140">
        <f t="shared" si="23"/>
        <v>0</v>
      </c>
      <c r="Q31" s="140">
        <f t="shared" si="23"/>
        <v>0</v>
      </c>
      <c r="R31" s="140">
        <f t="shared" si="3"/>
        <v>0</v>
      </c>
      <c r="S31" s="141"/>
    </row>
    <row r="32" spans="2:19" x14ac:dyDescent="0.35">
      <c r="B32" s="49"/>
      <c r="C32" s="140"/>
      <c r="D32" s="140"/>
      <c r="E32" s="140"/>
      <c r="F32" s="140"/>
      <c r="G32" s="140">
        <f t="shared" ref="G32:Q32" si="24">IF((G$4-$G$4)&lt;($S$27),$G7/$S$27,0)</f>
        <v>0</v>
      </c>
      <c r="H32" s="140">
        <f t="shared" si="24"/>
        <v>0</v>
      </c>
      <c r="I32" s="140">
        <f t="shared" si="24"/>
        <v>0</v>
      </c>
      <c r="J32" s="140">
        <f t="shared" si="24"/>
        <v>0</v>
      </c>
      <c r="K32" s="140">
        <f t="shared" si="24"/>
        <v>0</v>
      </c>
      <c r="L32" s="140">
        <f t="shared" si="24"/>
        <v>0</v>
      </c>
      <c r="M32" s="140">
        <f t="shared" si="24"/>
        <v>0</v>
      </c>
      <c r="N32" s="140">
        <f t="shared" si="24"/>
        <v>0</v>
      </c>
      <c r="O32" s="140">
        <f t="shared" si="24"/>
        <v>0</v>
      </c>
      <c r="P32" s="140">
        <f t="shared" si="24"/>
        <v>0</v>
      </c>
      <c r="Q32" s="140">
        <f t="shared" si="24"/>
        <v>0</v>
      </c>
      <c r="R32" s="140">
        <f t="shared" si="3"/>
        <v>0</v>
      </c>
      <c r="S32" s="141"/>
    </row>
    <row r="33" spans="2:19" x14ac:dyDescent="0.35">
      <c r="B33" s="49"/>
      <c r="C33" s="140"/>
      <c r="D33" s="140"/>
      <c r="E33" s="140"/>
      <c r="F33" s="140"/>
      <c r="G33" s="140"/>
      <c r="H33" s="140">
        <f t="shared" ref="H33:Q33" si="25">IF((H$4-$H$4)&lt;($S$27),$H7/$S$27,0)</f>
        <v>0</v>
      </c>
      <c r="I33" s="140">
        <f t="shared" si="25"/>
        <v>0</v>
      </c>
      <c r="J33" s="140">
        <f t="shared" si="25"/>
        <v>0</v>
      </c>
      <c r="K33" s="140">
        <f t="shared" si="25"/>
        <v>0</v>
      </c>
      <c r="L33" s="140">
        <f t="shared" si="25"/>
        <v>0</v>
      </c>
      <c r="M33" s="140">
        <f t="shared" si="25"/>
        <v>0</v>
      </c>
      <c r="N33" s="140">
        <f t="shared" si="25"/>
        <v>0</v>
      </c>
      <c r="O33" s="140">
        <f t="shared" si="25"/>
        <v>0</v>
      </c>
      <c r="P33" s="140">
        <f t="shared" si="25"/>
        <v>0</v>
      </c>
      <c r="Q33" s="140">
        <f t="shared" si="25"/>
        <v>0</v>
      </c>
      <c r="R33" s="140">
        <f t="shared" si="3"/>
        <v>0</v>
      </c>
      <c r="S33" s="141"/>
    </row>
    <row r="34" spans="2:19" ht="15" thickBot="1" x14ac:dyDescent="0.4">
      <c r="B34" s="50"/>
      <c r="C34" s="142"/>
      <c r="D34" s="142"/>
      <c r="E34" s="142"/>
      <c r="F34" s="142"/>
      <c r="G34" s="142"/>
      <c r="H34" s="142"/>
      <c r="I34" s="142">
        <f t="shared" ref="I34:Q34" si="26">IF((I$4-$I$4)&lt;($S$27),$I7/$S$27,0)</f>
        <v>0</v>
      </c>
      <c r="J34" s="142">
        <f t="shared" si="26"/>
        <v>0</v>
      </c>
      <c r="K34" s="142">
        <f t="shared" si="26"/>
        <v>0</v>
      </c>
      <c r="L34" s="142">
        <f t="shared" si="26"/>
        <v>0</v>
      </c>
      <c r="M34" s="142">
        <f t="shared" si="26"/>
        <v>0</v>
      </c>
      <c r="N34" s="142">
        <f t="shared" si="26"/>
        <v>0</v>
      </c>
      <c r="O34" s="142">
        <f t="shared" si="26"/>
        <v>0</v>
      </c>
      <c r="P34" s="142">
        <f t="shared" si="26"/>
        <v>0</v>
      </c>
      <c r="Q34" s="142">
        <f t="shared" si="26"/>
        <v>0</v>
      </c>
      <c r="R34" s="142">
        <f t="shared" si="3"/>
        <v>0</v>
      </c>
      <c r="S34" s="143"/>
    </row>
    <row r="35" spans="2:19" s="24" customFormat="1" x14ac:dyDescent="0.35">
      <c r="B35" s="43" t="s">
        <v>108</v>
      </c>
      <c r="C35" s="145">
        <f>C11+C19+C27</f>
        <v>0</v>
      </c>
      <c r="D35" s="145">
        <f t="shared" ref="D35:R35" si="27">D11+D19+D27</f>
        <v>0</v>
      </c>
      <c r="E35" s="145">
        <f t="shared" si="27"/>
        <v>0</v>
      </c>
      <c r="F35" s="145">
        <f t="shared" si="27"/>
        <v>0</v>
      </c>
      <c r="G35" s="145">
        <f t="shared" si="27"/>
        <v>0</v>
      </c>
      <c r="H35" s="145">
        <f t="shared" si="27"/>
        <v>0</v>
      </c>
      <c r="I35" s="145">
        <f t="shared" si="27"/>
        <v>0</v>
      </c>
      <c r="J35" s="145">
        <f t="shared" si="27"/>
        <v>0</v>
      </c>
      <c r="K35" s="145">
        <f t="shared" si="27"/>
        <v>0</v>
      </c>
      <c r="L35" s="145">
        <f t="shared" si="27"/>
        <v>0</v>
      </c>
      <c r="M35" s="145">
        <f t="shared" si="27"/>
        <v>0</v>
      </c>
      <c r="N35" s="145">
        <f t="shared" si="27"/>
        <v>0</v>
      </c>
      <c r="O35" s="145">
        <f t="shared" si="27"/>
        <v>0</v>
      </c>
      <c r="P35" s="145">
        <f t="shared" si="27"/>
        <v>0</v>
      </c>
      <c r="Q35" s="145">
        <f t="shared" si="27"/>
        <v>0</v>
      </c>
      <c r="R35" s="145">
        <f t="shared" si="27"/>
        <v>0</v>
      </c>
      <c r="S35" s="146"/>
    </row>
    <row r="36" spans="2:19" x14ac:dyDescent="0.35"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99"/>
  </sheetPr>
  <dimension ref="A1:R30"/>
  <sheetViews>
    <sheetView showGridLines="0" workbookViewId="0">
      <pane ySplit="2" topLeftCell="A3" activePane="bottomLeft" state="frozen"/>
      <selection pane="bottomLeft"/>
    </sheetView>
  </sheetViews>
  <sheetFormatPr defaultColWidth="8.81640625" defaultRowHeight="14.5" x14ac:dyDescent="0.35"/>
  <cols>
    <col min="1" max="1" width="2.453125" style="27" customWidth="1"/>
    <col min="2" max="2" width="34.1796875" style="27" bestFit="1" customWidth="1"/>
    <col min="3" max="5" width="8.1796875" style="27" bestFit="1" customWidth="1"/>
    <col min="6" max="6" width="7.81640625" style="27" bestFit="1" customWidth="1"/>
    <col min="7" max="8" width="8.1796875" style="27" bestFit="1" customWidth="1"/>
    <col min="9" max="9" width="9.1796875" style="27" bestFit="1" customWidth="1"/>
    <col min="10" max="12" width="8.1796875" style="27" bestFit="1" customWidth="1"/>
    <col min="13" max="17" width="7.453125" style="27" customWidth="1"/>
    <col min="18" max="18" width="42.1796875" style="27" customWidth="1"/>
    <col min="19" max="16384" width="8.81640625" style="27"/>
  </cols>
  <sheetData>
    <row r="1" spans="1:18" s="2" customFormat="1" ht="17" x14ac:dyDescent="0.4">
      <c r="A1" s="1"/>
      <c r="B1" s="1" t="s">
        <v>106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17" customFormat="1" ht="17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8" s="17" customFormat="1" ht="17" x14ac:dyDescent="0.4">
      <c r="A3" s="18"/>
      <c r="B3" s="18" t="s">
        <v>81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8" s="24" customFormat="1" x14ac:dyDescent="0.35">
      <c r="B4" s="22" t="s">
        <v>103</v>
      </c>
      <c r="C4" s="22">
        <f>+deficit_calcolo!C16</f>
        <v>2026</v>
      </c>
      <c r="D4" s="22">
        <f>+deficit_calcolo!D16</f>
        <v>2027</v>
      </c>
      <c r="E4" s="22">
        <f>+deficit_calcolo!E16</f>
        <v>2028</v>
      </c>
      <c r="F4" s="22">
        <f>+deficit_calcolo!F16</f>
        <v>2029</v>
      </c>
      <c r="G4" s="22">
        <f>+deficit_calcolo!G16</f>
        <v>2030</v>
      </c>
      <c r="H4" s="22">
        <f>+deficit_calcolo!H16</f>
        <v>2031</v>
      </c>
      <c r="I4" s="22">
        <f>+deficit_calcolo!I16</f>
        <v>2032</v>
      </c>
      <c r="J4" s="22">
        <f>+deficit_calcolo!J16</f>
        <v>2033</v>
      </c>
      <c r="K4" s="22">
        <f>+deficit_calcolo!K16</f>
        <v>2034</v>
      </c>
      <c r="L4" s="22">
        <f>+deficit_calcolo!L16</f>
        <v>2035</v>
      </c>
      <c r="M4" s="22">
        <f>+deficit_calcolo!M16</f>
        <v>2036</v>
      </c>
      <c r="N4" s="22">
        <f>+deficit_calcolo!N16</f>
        <v>2037</v>
      </c>
      <c r="O4" s="22">
        <f>+deficit_calcolo!O16</f>
        <v>2038</v>
      </c>
      <c r="P4" s="22">
        <f>+deficit_calcolo!P16</f>
        <v>2039</v>
      </c>
      <c r="Q4" s="22">
        <f>+deficit_calcolo!Q16</f>
        <v>2040</v>
      </c>
      <c r="R4" s="52" t="s">
        <v>214</v>
      </c>
    </row>
    <row r="5" spans="1:18" customFormat="1" x14ac:dyDescent="0.35">
      <c r="B5" s="191" t="s">
        <v>202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1" t="s">
        <v>208</v>
      </c>
    </row>
    <row r="6" spans="1:18" customFormat="1" x14ac:dyDescent="0.35">
      <c r="B6" s="191" t="s">
        <v>203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52"/>
    </row>
    <row r="7" spans="1:18" customFormat="1" x14ac:dyDescent="0.35">
      <c r="B7" s="191" t="s">
        <v>204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52"/>
    </row>
    <row r="8" spans="1:18" customFormat="1" x14ac:dyDescent="0.35">
      <c r="B8" s="191" t="s">
        <v>205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52"/>
    </row>
    <row r="9" spans="1:18" customFormat="1" x14ac:dyDescent="0.35">
      <c r="B9" s="191" t="s">
        <v>206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52"/>
    </row>
    <row r="10" spans="1:18" customFormat="1" x14ac:dyDescent="0.35">
      <c r="B10" s="191" t="s">
        <v>207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52"/>
    </row>
    <row r="11" spans="1:18" customFormat="1" x14ac:dyDescent="0.35">
      <c r="B11" s="191" t="s">
        <v>211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52"/>
    </row>
    <row r="12" spans="1:18" customFormat="1" x14ac:dyDescent="0.35">
      <c r="B12" s="53" t="s">
        <v>64</v>
      </c>
      <c r="C12" s="190">
        <f>+SUM(C5:C11)</f>
        <v>0</v>
      </c>
      <c r="D12" s="190">
        <f t="shared" ref="D12:Q12" si="0">+SUM(D5:D11)</f>
        <v>0</v>
      </c>
      <c r="E12" s="190">
        <f t="shared" si="0"/>
        <v>0</v>
      </c>
      <c r="F12" s="190">
        <f t="shared" si="0"/>
        <v>0</v>
      </c>
      <c r="G12" s="190">
        <f t="shared" si="0"/>
        <v>0</v>
      </c>
      <c r="H12" s="190">
        <f t="shared" si="0"/>
        <v>0</v>
      </c>
      <c r="I12" s="190">
        <f t="shared" si="0"/>
        <v>0</v>
      </c>
      <c r="J12" s="190">
        <f t="shared" si="0"/>
        <v>0</v>
      </c>
      <c r="K12" s="190">
        <f t="shared" si="0"/>
        <v>0</v>
      </c>
      <c r="L12" s="190">
        <f t="shared" si="0"/>
        <v>0</v>
      </c>
      <c r="M12" s="190">
        <f t="shared" si="0"/>
        <v>0</v>
      </c>
      <c r="N12" s="190">
        <f t="shared" si="0"/>
        <v>0</v>
      </c>
      <c r="O12" s="190">
        <f t="shared" si="0"/>
        <v>0</v>
      </c>
      <c r="P12" s="190">
        <f t="shared" si="0"/>
        <v>0</v>
      </c>
      <c r="Q12" s="190">
        <f t="shared" si="0"/>
        <v>0</v>
      </c>
      <c r="R12" s="52"/>
    </row>
    <row r="13" spans="1:18" customFormat="1" x14ac:dyDescent="0.35">
      <c r="B13" s="53" t="s">
        <v>105</v>
      </c>
      <c r="C13" s="137"/>
      <c r="D13" s="137">
        <f>D12-C12</f>
        <v>0</v>
      </c>
      <c r="E13" s="137">
        <f t="shared" ref="E13:Q13" si="1">E12-D12</f>
        <v>0</v>
      </c>
      <c r="F13" s="137">
        <f>F12-E12</f>
        <v>0</v>
      </c>
      <c r="G13" s="137">
        <f t="shared" si="1"/>
        <v>0</v>
      </c>
      <c r="H13" s="137">
        <f t="shared" si="1"/>
        <v>0</v>
      </c>
      <c r="I13" s="137">
        <f t="shared" si="1"/>
        <v>0</v>
      </c>
      <c r="J13" s="137">
        <f t="shared" si="1"/>
        <v>0</v>
      </c>
      <c r="K13" s="137">
        <f t="shared" si="1"/>
        <v>0</v>
      </c>
      <c r="L13" s="137">
        <f t="shared" si="1"/>
        <v>0</v>
      </c>
      <c r="M13" s="137">
        <f t="shared" si="1"/>
        <v>0</v>
      </c>
      <c r="N13" s="137">
        <f t="shared" si="1"/>
        <v>0</v>
      </c>
      <c r="O13" s="137">
        <f t="shared" si="1"/>
        <v>0</v>
      </c>
      <c r="P13" s="137">
        <f t="shared" si="1"/>
        <v>0</v>
      </c>
      <c r="Q13" s="137">
        <f t="shared" si="1"/>
        <v>0</v>
      </c>
      <c r="R13" s="52"/>
    </row>
    <row r="14" spans="1:18" x14ac:dyDescent="0.35">
      <c r="C14" s="54"/>
      <c r="D14" s="54"/>
      <c r="E14" s="54"/>
      <c r="F14" s="54"/>
      <c r="G14" s="54"/>
      <c r="H14" s="54"/>
      <c r="I14" s="54"/>
      <c r="J14" s="54"/>
      <c r="K14" s="54"/>
      <c r="L14" s="54"/>
      <c r="R14" s="55"/>
    </row>
    <row r="25" spans="1:1" x14ac:dyDescent="0.35">
      <c r="A25" s="239"/>
    </row>
    <row r="26" spans="1:1" x14ac:dyDescent="0.35">
      <c r="A26" s="239"/>
    </row>
    <row r="27" spans="1:1" x14ac:dyDescent="0.35">
      <c r="A27" s="239"/>
    </row>
    <row r="28" spans="1:1" x14ac:dyDescent="0.35">
      <c r="A28" s="239"/>
    </row>
    <row r="29" spans="1:1" x14ac:dyDescent="0.35">
      <c r="A29" s="239"/>
    </row>
    <row r="30" spans="1:1" x14ac:dyDescent="0.35">
      <c r="A30" s="23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99"/>
  </sheetPr>
  <dimension ref="A1:Z37"/>
  <sheetViews>
    <sheetView showGridLines="0" zoomScale="124" zoomScaleNormal="113" workbookViewId="0">
      <pane ySplit="11" topLeftCell="A12" activePane="bottomLeft" state="frozen"/>
      <selection pane="bottomLeft"/>
    </sheetView>
  </sheetViews>
  <sheetFormatPr defaultRowHeight="14.5" x14ac:dyDescent="0.35"/>
  <cols>
    <col min="1" max="1" width="3.1796875" customWidth="1"/>
    <col min="2" max="2" width="3.453125" customWidth="1"/>
    <col min="3" max="3" width="49" bestFit="1" customWidth="1"/>
    <col min="4" max="4" width="14.81640625" bestFit="1" customWidth="1"/>
    <col min="5" max="5" width="39.1796875" customWidth="1"/>
    <col min="6" max="6" width="16.1796875" customWidth="1"/>
  </cols>
  <sheetData>
    <row r="1" spans="1:26" s="2" customFormat="1" ht="17" x14ac:dyDescent="0.4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Z1" s="3"/>
    </row>
    <row r="2" spans="1:26" s="4" customFormat="1" ht="6" customHeight="1" x14ac:dyDescent="0.35"/>
    <row r="3" spans="1:26" s="4" customFormat="1" ht="14.15" customHeight="1" x14ac:dyDescent="0.35">
      <c r="B3" s="4" t="s">
        <v>169</v>
      </c>
      <c r="W3" s="5"/>
    </row>
    <row r="4" spans="1:26" s="4" customFormat="1" ht="17.5" customHeight="1" x14ac:dyDescent="0.35">
      <c r="B4" s="6"/>
      <c r="C4" s="6"/>
      <c r="E4" s="7"/>
      <c r="F4" s="7"/>
    </row>
    <row r="5" spans="1:26" s="4" customFormat="1" ht="17.5" customHeight="1" x14ac:dyDescent="0.35"/>
    <row r="6" spans="1:26" s="4" customFormat="1" ht="14.15" customHeight="1" x14ac:dyDescent="0.35">
      <c r="B6" s="6" t="s">
        <v>168</v>
      </c>
      <c r="C6" s="6"/>
    </row>
    <row r="7" spans="1:26" s="4" customFormat="1" ht="7.4" customHeight="1" x14ac:dyDescent="0.35">
      <c r="B7" s="6"/>
      <c r="C7" s="6"/>
    </row>
    <row r="8" spans="1:26" s="4" customFormat="1" ht="14.15" customHeight="1" x14ac:dyDescent="0.35">
      <c r="B8" s="6" t="s">
        <v>170</v>
      </c>
      <c r="C8" s="6"/>
    </row>
    <row r="9" spans="1:26" s="4" customFormat="1" ht="7.4" customHeight="1" x14ac:dyDescent="0.35">
      <c r="B9" s="6"/>
      <c r="C9" s="6"/>
    </row>
    <row r="10" spans="1:26" s="4" customFormat="1" ht="14.15" customHeight="1" x14ac:dyDescent="0.35">
      <c r="B10" s="4" t="s">
        <v>185</v>
      </c>
    </row>
    <row r="11" spans="1:26" s="4" customFormat="1" ht="6.65" customHeight="1" x14ac:dyDescent="0.35"/>
    <row r="12" spans="1:26" s="4" customFormat="1" ht="14.15" customHeight="1" x14ac:dyDescent="0.35">
      <c r="C12" s="8" t="s">
        <v>157</v>
      </c>
      <c r="D12" s="215" t="s">
        <v>156</v>
      </c>
      <c r="E12" s="9" t="s">
        <v>89</v>
      </c>
      <c r="F12" s="9" t="s">
        <v>200</v>
      </c>
      <c r="G12" s="35"/>
    </row>
    <row r="13" spans="1:26" s="4" customFormat="1" ht="14.15" customHeight="1" x14ac:dyDescent="0.35">
      <c r="C13" s="10" t="s">
        <v>158</v>
      </c>
      <c r="D13" s="196"/>
      <c r="E13" s="210" t="s">
        <v>154</v>
      </c>
      <c r="F13" s="196"/>
      <c r="G13" s="243" t="s">
        <v>197</v>
      </c>
      <c r="H13" s="11"/>
      <c r="I13" s="11"/>
      <c r="J13" s="11"/>
      <c r="K13"/>
    </row>
    <row r="14" spans="1:26" s="4" customFormat="1" ht="14.15" customHeight="1" x14ac:dyDescent="0.35">
      <c r="C14" s="10" t="s">
        <v>165</v>
      </c>
      <c r="D14" s="196"/>
      <c r="E14" s="210" t="s">
        <v>154</v>
      </c>
      <c r="F14" s="196"/>
      <c r="G14" s="243" t="s">
        <v>197</v>
      </c>
    </row>
    <row r="15" spans="1:26" s="4" customFormat="1" ht="14.15" customHeight="1" x14ac:dyDescent="0.35">
      <c r="C15" s="10" t="s">
        <v>13</v>
      </c>
      <c r="D15" s="197"/>
      <c r="E15" s="211" t="s">
        <v>10</v>
      </c>
      <c r="F15" s="197"/>
      <c r="G15" s="243" t="s">
        <v>198</v>
      </c>
    </row>
    <row r="16" spans="1:26" s="4" customFormat="1" ht="14.15" customHeight="1" x14ac:dyDescent="0.35">
      <c r="C16" s="10" t="s">
        <v>166</v>
      </c>
      <c r="D16" s="198"/>
      <c r="E16" s="211" t="s">
        <v>11</v>
      </c>
      <c r="F16" s="198"/>
      <c r="G16" s="243" t="s">
        <v>199</v>
      </c>
    </row>
    <row r="17" spans="3:8" s="4" customFormat="1" ht="14.15" customHeight="1" x14ac:dyDescent="0.35">
      <c r="C17" s="10" t="s">
        <v>14</v>
      </c>
      <c r="D17" s="197"/>
      <c r="E17" s="211" t="s">
        <v>12</v>
      </c>
      <c r="F17" s="197"/>
      <c r="G17" s="243" t="s">
        <v>198</v>
      </c>
    </row>
    <row r="18" spans="3:8" s="4" customFormat="1" ht="14.15" customHeight="1" x14ac:dyDescent="0.35">
      <c r="C18" s="10" t="s">
        <v>159</v>
      </c>
      <c r="D18" s="196"/>
      <c r="E18" s="210" t="s">
        <v>155</v>
      </c>
      <c r="F18" s="196"/>
      <c r="G18" s="243" t="s">
        <v>197</v>
      </c>
    </row>
    <row r="19" spans="3:8" s="4" customFormat="1" ht="14.15" customHeight="1" x14ac:dyDescent="0.35">
      <c r="C19" s="213" t="s">
        <v>167</v>
      </c>
      <c r="D19" s="199"/>
      <c r="E19" s="212" t="s">
        <v>155</v>
      </c>
      <c r="F19" s="199"/>
      <c r="G19" s="243" t="s">
        <v>197</v>
      </c>
    </row>
    <row r="20" spans="3:8" s="4" customFormat="1" ht="14.15" customHeight="1" x14ac:dyDescent="0.35">
      <c r="D20" s="12"/>
      <c r="E20" s="13"/>
      <c r="F20" s="13"/>
    </row>
    <row r="21" spans="3:8" s="4" customFormat="1" ht="14.15" customHeight="1" x14ac:dyDescent="0.35">
      <c r="C21" s="8" t="s">
        <v>163</v>
      </c>
      <c r="D21" s="214" t="s">
        <v>164</v>
      </c>
    </row>
    <row r="22" spans="3:8" s="4" customFormat="1" ht="14.15" customHeight="1" x14ac:dyDescent="0.35">
      <c r="C22" s="10" t="s">
        <v>160</v>
      </c>
      <c r="D22" s="157">
        <f>IFERROR(D15+D16*D17,"")</f>
        <v>0</v>
      </c>
      <c r="H22"/>
    </row>
    <row r="23" spans="3:8" s="4" customFormat="1" ht="14.15" customHeight="1" x14ac:dyDescent="0.35">
      <c r="C23" s="10" t="s">
        <v>1</v>
      </c>
      <c r="D23" s="157" t="str">
        <f>IFERROR(D13/(D13+D14),"")</f>
        <v/>
      </c>
    </row>
    <row r="24" spans="3:8" s="4" customFormat="1" ht="14.15" customHeight="1" x14ac:dyDescent="0.35">
      <c r="C24" s="10" t="s">
        <v>161</v>
      </c>
      <c r="D24" s="157" t="str">
        <f>IFERROR(D18/D14,"")</f>
        <v/>
      </c>
    </row>
    <row r="25" spans="3:8" s="4" customFormat="1" ht="14.15" customHeight="1" x14ac:dyDescent="0.35">
      <c r="C25" s="10" t="s">
        <v>162</v>
      </c>
      <c r="D25" s="157" t="str">
        <f>IFERROR(D24*(1-D19),"")</f>
        <v/>
      </c>
    </row>
    <row r="26" spans="3:8" s="4" customFormat="1" ht="14.15" customHeight="1" x14ac:dyDescent="0.35">
      <c r="C26" s="10" t="s">
        <v>2</v>
      </c>
      <c r="D26" s="157" t="str">
        <f>IFERROR(D14/(D13+D14),"")</f>
        <v/>
      </c>
      <c r="E26"/>
      <c r="F26"/>
    </row>
    <row r="27" spans="3:8" s="4" customFormat="1" ht="14.15" customHeight="1" x14ac:dyDescent="0.35">
      <c r="C27" s="8" t="s">
        <v>0</v>
      </c>
      <c r="D27" s="158" t="str">
        <f>IFERROR(IF(D25&lt;&gt;"", D22*D23+D25*D26,""),"")</f>
        <v/>
      </c>
      <c r="E27" s="15"/>
      <c r="F27" s="15"/>
    </row>
    <row r="29" spans="3:8" x14ac:dyDescent="0.35">
      <c r="E29" s="15"/>
      <c r="F29" s="15"/>
    </row>
    <row r="30" spans="3:8" x14ac:dyDescent="0.35">
      <c r="E30" s="15"/>
      <c r="F30" s="15"/>
    </row>
    <row r="31" spans="3:8" x14ac:dyDescent="0.35">
      <c r="E31" s="14"/>
      <c r="F31" s="14"/>
    </row>
    <row r="32" spans="3:8" x14ac:dyDescent="0.35">
      <c r="E32" s="15"/>
      <c r="F32" s="15"/>
    </row>
    <row r="33" spans="5:6" x14ac:dyDescent="0.35">
      <c r="E33" s="15"/>
      <c r="F33" s="15"/>
    </row>
    <row r="34" spans="5:6" x14ac:dyDescent="0.35">
      <c r="E34" s="15"/>
      <c r="F34" s="15"/>
    </row>
    <row r="35" spans="5:6" x14ac:dyDescent="0.35">
      <c r="E35" s="15"/>
      <c r="F35" s="15"/>
    </row>
    <row r="36" spans="5:6" x14ac:dyDescent="0.35">
      <c r="E36" s="15"/>
      <c r="F36" s="15"/>
    </row>
    <row r="37" spans="5:6" x14ac:dyDescent="0.35">
      <c r="E37" s="15"/>
      <c r="F37" s="15"/>
    </row>
  </sheetData>
  <hyperlinks>
    <hyperlink ref="E15" r:id="rId1" xr:uid="{525F7CDB-8FBC-4957-B8E8-B6D1255A4E3E}"/>
    <hyperlink ref="E16" r:id="rId2" xr:uid="{0C6E66D3-C637-43A0-B1E8-9A3108AAEA0E}"/>
    <hyperlink ref="E17" r:id="rId3" xr:uid="{DE0D826D-7594-4A12-82F7-50091035F74B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introduzione</vt:lpstr>
      <vt:lpstr>sommario</vt:lpstr>
      <vt:lpstr>deficit_calcolo</vt:lpstr>
      <vt:lpstr>ricavi</vt:lpstr>
      <vt:lpstr>costi</vt:lpstr>
      <vt:lpstr>capex</vt:lpstr>
      <vt:lpstr>ammortamenti</vt:lpstr>
      <vt:lpstr>capitale_circolante_netto</vt:lpstr>
      <vt:lpstr>wacc</vt:lpstr>
      <vt:lpstr>terminal_value</vt:lpstr>
      <vt:lpstr>tir_proporzionalità</vt:lpstr>
    </vt:vector>
  </TitlesOfParts>
  <Company>Invitalia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CDS TPA NN</dc:title>
  <dc:creator>Maurizio Fanelli</dc:creator>
  <cp:lastModifiedBy>Maurizio Fanelli</cp:lastModifiedBy>
  <cp:lastPrinted>2025-02-10T16:16:46Z</cp:lastPrinted>
  <dcterms:created xsi:type="dcterms:W3CDTF">2024-04-04T14:50:35Z</dcterms:created>
  <dcterms:modified xsi:type="dcterms:W3CDTF">2026-02-20T11:29:59Z</dcterms:modified>
  <cp:version>v7.8.1_it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2024-05-03T07:59:02Z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25a54b77-2c09-412d-b7e1-5baa4edf82c8</vt:lpwstr>
  </property>
  <property fmtid="{D5CDD505-2E9C-101B-9397-08002B2CF9AE}" pid="8" name="MSIP_Label_6bd9ddd1-4d20-43f6-abfa-fc3c07406f94_ContentBits">
    <vt:lpwstr>0</vt:lpwstr>
  </property>
</Properties>
</file>